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sephhall/Dropbox/Teaching/FIN 229 MSX Finance/Review Sessions/"/>
    </mc:Choice>
  </mc:AlternateContent>
  <xr:revisionPtr revIDLastSave="0" documentId="13_ncr:1_{F12D621C-795C-8D46-865F-05FD9B75B48D}" xr6:coauthVersionLast="46" xr6:coauthVersionMax="46" xr10:uidLastSave="{00000000-0000-0000-0000-000000000000}"/>
  <bookViews>
    <workbookView xWindow="0" yWindow="500" windowWidth="33600" windowHeight="19080" activeTab="2" xr2:uid="{00000000-000D-0000-FFFF-FFFF00000000}"/>
  </bookViews>
  <sheets>
    <sheet name="YTM" sheetId="4" r:id="rId1"/>
    <sheet name="Prices and Yields" sheetId="1" r:id="rId2"/>
    <sheet name="Arbitrage" sheetId="3" r:id="rId3"/>
    <sheet name="Orange County" sheetId="2" r:id="rId4"/>
  </sheets>
  <definedNames>
    <definedName name="Coupon_Payment">'Prices and Yields'!$B$8</definedName>
    <definedName name="Face_Value">'Prices and Yields'!$B$7</definedName>
    <definedName name="solver_adj" localSheetId="1" hidden="1">'Prices and Yields'!$B$22</definedName>
    <definedName name="solver_adj" localSheetId="0" hidden="1">YTM!$B$47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1</definedName>
    <definedName name="solver_eng" localSheetId="0" hidden="1">1</definedName>
    <definedName name="solver_itr" localSheetId="1" hidden="1">2147483647</definedName>
    <definedName name="solver_itr" localSheetId="0" hidden="1">2147483647</definedName>
    <definedName name="solver_lin" localSheetId="1" hidden="1">2</definedName>
    <definedName name="solver_lin" localSheetId="0" hidden="1">2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2</definedName>
    <definedName name="solver_nod" localSheetId="1" hidden="1">2147483647</definedName>
    <definedName name="solver_nod" localSheetId="0" hidden="1">2147483647</definedName>
    <definedName name="solver_num" localSheetId="1" hidden="1">0</definedName>
    <definedName name="solver_num" localSheetId="0" hidden="1">0</definedName>
    <definedName name="solver_opt" localSheetId="1" hidden="1">'Prices and Yields'!$G$28</definedName>
    <definedName name="solver_opt" localSheetId="0" hidden="1">YTM!$F$75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lx" localSheetId="1" hidden="1">1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2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3</definedName>
    <definedName name="solver_typ" localSheetId="0" hidden="1">3</definedName>
    <definedName name="solver_val" localSheetId="1" hidden="1">9000</definedName>
    <definedName name="solver_val" localSheetId="0" hidden="1">0</definedName>
    <definedName name="solver_ver" localSheetId="1" hidden="1">2</definedName>
    <definedName name="solver_ver" localSheetId="0" hidden="1">2</definedName>
    <definedName name="X">'Prices and Yields'!$B$22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C17" i="3"/>
  <c r="C16" i="3"/>
  <c r="B25" i="1"/>
  <c r="B26" i="1" s="1"/>
  <c r="G11" i="1"/>
  <c r="G10" i="1"/>
  <c r="G9" i="1"/>
  <c r="F10" i="1"/>
  <c r="F9" i="1"/>
  <c r="E9" i="1"/>
  <c r="D9" i="1"/>
  <c r="C9" i="1"/>
  <c r="B9" i="1"/>
  <c r="F76" i="4"/>
  <c r="C36" i="4"/>
  <c r="E36" i="4" s="1"/>
  <c r="E37" i="4" s="1"/>
  <c r="C32" i="4"/>
  <c r="D32" i="4" s="1"/>
  <c r="C28" i="4"/>
  <c r="E28" i="4" s="1"/>
  <c r="E24" i="4"/>
  <c r="B73" i="4"/>
  <c r="D73" i="4" s="1"/>
  <c r="B74" i="4"/>
  <c r="D74" i="4" s="1"/>
  <c r="B56" i="4"/>
  <c r="D56" i="4" s="1"/>
  <c r="B57" i="4"/>
  <c r="D57" i="4" s="1"/>
  <c r="B58" i="4"/>
  <c r="D58" i="4" s="1"/>
  <c r="B59" i="4"/>
  <c r="D59" i="4" s="1"/>
  <c r="B60" i="4"/>
  <c r="D60" i="4" s="1"/>
  <c r="B61" i="4"/>
  <c r="D61" i="4" s="1"/>
  <c r="B62" i="4"/>
  <c r="D62" i="4" s="1"/>
  <c r="B63" i="4"/>
  <c r="D63" i="4" s="1"/>
  <c r="B64" i="4"/>
  <c r="D64" i="4" s="1"/>
  <c r="B65" i="4"/>
  <c r="D65" i="4" s="1"/>
  <c r="B66" i="4"/>
  <c r="D66" i="4" s="1"/>
  <c r="B67" i="4"/>
  <c r="D67" i="4" s="1"/>
  <c r="B68" i="4"/>
  <c r="D68" i="4" s="1"/>
  <c r="B69" i="4"/>
  <c r="D69" i="4" s="1"/>
  <c r="B70" i="4"/>
  <c r="D70" i="4" s="1"/>
  <c r="B71" i="4"/>
  <c r="D71" i="4" s="1"/>
  <c r="B72" i="4"/>
  <c r="D72" i="4" s="1"/>
  <c r="B55" i="4"/>
  <c r="D55" i="4" s="1"/>
  <c r="E55" i="4"/>
  <c r="E56" i="4" s="1"/>
  <c r="E57" i="4" s="1"/>
  <c r="D54" i="4"/>
  <c r="F54" i="4" s="1"/>
  <c r="E27" i="2"/>
  <c r="E26" i="2"/>
  <c r="F17" i="3"/>
  <c r="D3" i="1"/>
  <c r="D25" i="1" s="1"/>
  <c r="D26" i="1" s="1"/>
  <c r="A16" i="1"/>
  <c r="C25" i="1"/>
  <c r="D18" i="3" l="1"/>
  <c r="E18" i="3"/>
  <c r="F77" i="4"/>
  <c r="F56" i="4"/>
  <c r="F55" i="4"/>
  <c r="E3" i="1"/>
  <c r="F3" i="1" s="1"/>
  <c r="D17" i="3"/>
  <c r="E17" i="3"/>
  <c r="G17" i="3"/>
  <c r="H17" i="3"/>
  <c r="F18" i="3"/>
  <c r="G18" i="3"/>
  <c r="H18" i="3"/>
  <c r="E16" i="3"/>
  <c r="F16" i="3"/>
  <c r="G16" i="3"/>
  <c r="H16" i="3"/>
  <c r="D16" i="3"/>
  <c r="E28" i="2"/>
  <c r="E29" i="2"/>
  <c r="E30" i="2"/>
  <c r="B27" i="2"/>
  <c r="B28" i="2"/>
  <c r="A27" i="2"/>
  <c r="D27" i="2" s="1"/>
  <c r="F27" i="2" s="1"/>
  <c r="A28" i="2"/>
  <c r="D28" i="2" s="1"/>
  <c r="A29" i="2"/>
  <c r="A30" i="2"/>
  <c r="D30" i="2" s="1"/>
  <c r="A26" i="2"/>
  <c r="B15" i="2"/>
  <c r="B26" i="2" s="1"/>
  <c r="B16" i="2"/>
  <c r="B17" i="2"/>
  <c r="B18" i="2"/>
  <c r="B29" i="2" s="1"/>
  <c r="B19" i="2"/>
  <c r="B30" i="2" s="1"/>
  <c r="A16" i="2"/>
  <c r="D16" i="2" s="1"/>
  <c r="A17" i="2"/>
  <c r="D17" i="2" s="1"/>
  <c r="A18" i="2"/>
  <c r="D18" i="2" s="1"/>
  <c r="A19" i="2"/>
  <c r="D19" i="2" s="1"/>
  <c r="A15" i="2"/>
  <c r="C26" i="1"/>
  <c r="C19" i="3" l="1"/>
  <c r="D19" i="3"/>
  <c r="H19" i="3"/>
  <c r="G19" i="3"/>
  <c r="E25" i="1"/>
  <c r="E26" i="1" s="1"/>
  <c r="F25" i="1"/>
  <c r="F26" i="1" s="1"/>
  <c r="G26" i="1" s="1"/>
  <c r="E58" i="4"/>
  <c r="F57" i="4"/>
  <c r="D29" i="2"/>
  <c r="F29" i="2" s="1"/>
  <c r="D21" i="2"/>
  <c r="F32" i="2" s="1"/>
  <c r="D15" i="2"/>
  <c r="D20" i="2" s="1"/>
  <c r="D22" i="2" s="1"/>
  <c r="F30" i="2"/>
  <c r="D26" i="2"/>
  <c r="F26" i="2" s="1"/>
  <c r="F28" i="2"/>
  <c r="E19" i="3"/>
  <c r="F19" i="3"/>
  <c r="F27" i="1"/>
  <c r="G27" i="1" s="1"/>
  <c r="E59" i="4" l="1"/>
  <c r="F58" i="4"/>
  <c r="F31" i="2"/>
  <c r="F33" i="2" s="1"/>
  <c r="G28" i="1"/>
  <c r="E60" i="4" l="1"/>
  <c r="F59" i="4"/>
  <c r="E61" i="4" l="1"/>
  <c r="F60" i="4"/>
  <c r="E62" i="4" l="1"/>
  <c r="F61" i="4"/>
  <c r="E63" i="4" l="1"/>
  <c r="F62" i="4"/>
  <c r="E64" i="4" l="1"/>
  <c r="F63" i="4"/>
  <c r="E65" i="4" l="1"/>
  <c r="F64" i="4"/>
  <c r="E66" i="4" l="1"/>
  <c r="F65" i="4"/>
  <c r="E67" i="4" l="1"/>
  <c r="F66" i="4"/>
  <c r="E68" i="4" l="1"/>
  <c r="F67" i="4"/>
  <c r="E69" i="4" l="1"/>
  <c r="F68" i="4"/>
  <c r="E70" i="4" l="1"/>
  <c r="F69" i="4"/>
  <c r="E71" i="4" l="1"/>
  <c r="F70" i="4"/>
  <c r="E72" i="4" l="1"/>
  <c r="F71" i="4"/>
  <c r="E73" i="4" l="1"/>
  <c r="F72" i="4"/>
  <c r="E74" i="4" l="1"/>
  <c r="F74" i="4" s="1"/>
  <c r="F73" i="4"/>
  <c r="F75" i="4" l="1"/>
</calcChain>
</file>

<file path=xl/sharedStrings.xml><?xml version="1.0" encoding="utf-8"?>
<sst xmlns="http://schemas.openxmlformats.org/spreadsheetml/2006/main" count="143" uniqueCount="101">
  <si>
    <t>Yield Curve</t>
  </si>
  <si>
    <t>Yield</t>
  </si>
  <si>
    <t>Price</t>
  </si>
  <si>
    <t>What is the price of a 5-year  bond of $10,000 Face Value with $100 Yearly Coupons?</t>
  </si>
  <si>
    <t>Coupon Payment</t>
  </si>
  <si>
    <t>Price of Strips</t>
  </si>
  <si>
    <t>Face Value</t>
  </si>
  <si>
    <t>Total</t>
  </si>
  <si>
    <t xml:space="preserve">If the yield curve moved up uniformly by X%, the price of the bond would be $9,000. What is X? </t>
  </si>
  <si>
    <t>X</t>
  </si>
  <si>
    <t>New Yield Curve</t>
  </si>
  <si>
    <t>Maturity</t>
  </si>
  <si>
    <t>What are Citron's Positions? (millions)</t>
  </si>
  <si>
    <t>Year</t>
  </si>
  <si>
    <t>Value</t>
  </si>
  <si>
    <t>Total Value</t>
  </si>
  <si>
    <t>Portfolio Return</t>
  </si>
  <si>
    <t>Dollar Return</t>
  </si>
  <si>
    <t>Total Dollar Return</t>
  </si>
  <si>
    <t>New Value</t>
  </si>
  <si>
    <t>Old Value</t>
  </si>
  <si>
    <t>Gain/Loss</t>
  </si>
  <si>
    <t>Old Yield</t>
  </si>
  <si>
    <t>New Yield</t>
  </si>
  <si>
    <t xml:space="preserve">What is the Expected Return of Citron's Portfolio? </t>
  </si>
  <si>
    <t xml:space="preserve">If Interest Rates increased by 1%, what would happen to Citron's portfolio? </t>
  </si>
  <si>
    <t>Bond A</t>
  </si>
  <si>
    <t>Bond B</t>
  </si>
  <si>
    <t>Bond C</t>
  </si>
  <si>
    <t xml:space="preserve">Consider 3 Bonds with the following 3 Cash Flows: </t>
  </si>
  <si>
    <t>Cash Flows</t>
  </si>
  <si>
    <t xml:space="preserve">Q. Is there an arbitrage opportunity? </t>
  </si>
  <si>
    <t>Portfolio</t>
  </si>
  <si>
    <t>Bond</t>
  </si>
  <si>
    <t>Quantity</t>
  </si>
  <si>
    <t>(Hint: Use GoalSeek to set Total Value = 9.000 by changing X)</t>
  </si>
  <si>
    <t>Price of Final Payment</t>
  </si>
  <si>
    <t>PV</t>
  </si>
  <si>
    <t>PMT</t>
  </si>
  <si>
    <t>RATE</t>
  </si>
  <si>
    <t>FV</t>
  </si>
  <si>
    <t>NPER</t>
  </si>
  <si>
    <t xml:space="preserve">If the Yield were a constant 2%, we could also use the Excel PV function to solve: </t>
  </si>
  <si>
    <t>Prices, Yields, and Coupons</t>
  </si>
  <si>
    <t xml:space="preserve">Yield to Maturity: the discount rate where buying the bond is 0 NPV </t>
  </si>
  <si>
    <t xml:space="preserve">Definition: </t>
  </si>
  <si>
    <t>Price = (Face Value) / (1 + YTM)^N</t>
  </si>
  <si>
    <t>Formula for a Zero-Coupon Bond:</t>
  </si>
  <si>
    <t>Read:</t>
  </si>
  <si>
    <r>
      <rPr>
        <sz val="11"/>
        <color theme="1"/>
        <rFont val="Calibri"/>
        <family val="2"/>
        <scheme val="minor"/>
      </rPr>
      <t xml:space="preserve">Chapter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of the Textbook </t>
    </r>
  </si>
  <si>
    <t xml:space="preserve">What about Bonds with Coupons? </t>
  </si>
  <si>
    <t>Examples</t>
  </si>
  <si>
    <t>Alternate Strategy: Use the PMT/NPER/FV/PV/RATE functions</t>
  </si>
  <si>
    <t>A Zero-Coupon bond has $1,000 Face Value and 10 years maturity. It trades ata price of $840 today. What is the Yield?</t>
  </si>
  <si>
    <t>What if the bond carried a 2% annual coupon rate, compounded annually?</t>
  </si>
  <si>
    <t>What if the 2% APR coupons are paid semi-annually?</t>
  </si>
  <si>
    <t>&lt;Translate to half-year periods instead of 1-year periods</t>
  </si>
  <si>
    <t xml:space="preserve">&lt;Translate the half-year Yield/Rate back into APR </t>
  </si>
  <si>
    <t>Period</t>
  </si>
  <si>
    <t>Discount Factor</t>
  </si>
  <si>
    <t xml:space="preserve">Strategy: Treat the Coupon Payments as their own Zero-Coupon "Strips" (mini-bonds) with Face Value equal to the Coupon Payment. Add up the present values, and make that equal to the price. </t>
  </si>
  <si>
    <t>Yield (APR)</t>
  </si>
  <si>
    <t>Other Cash Flow</t>
  </si>
  <si>
    <t>Total Cash Flow</t>
  </si>
  <si>
    <t>Coupon Rate (APR)</t>
  </si>
  <si>
    <t>Can we do this example in a spreadsheet? With Semi-annual compounding:</t>
  </si>
  <si>
    <t>&lt;Use Solver to change this cell to make NPV=0</t>
  </si>
  <si>
    <t>Maturity (Years)</t>
  </si>
  <si>
    <t>NPV</t>
  </si>
  <si>
    <t xml:space="preserve">&lt;Use solver to set this to zero </t>
  </si>
  <si>
    <t>IRR</t>
  </si>
  <si>
    <t>Another Method: Spreadsheet</t>
  </si>
  <si>
    <t>(coupon)</t>
  </si>
  <si>
    <t>(price)</t>
  </si>
  <si>
    <t>(number of periods)</t>
  </si>
  <si>
    <t>(face value)</t>
  </si>
  <si>
    <t>(yield)</t>
  </si>
  <si>
    <t>IRR (Annual)</t>
  </si>
  <si>
    <t>&lt;Using IRR function on the cash flows gives the same answer</t>
  </si>
  <si>
    <r>
      <t xml:space="preserve">The Excel functions only work with a </t>
    </r>
    <r>
      <rPr>
        <b/>
        <u/>
        <sz val="11"/>
        <color theme="1"/>
        <rFont val="Calibri (Body)"/>
      </rPr>
      <t>constant</t>
    </r>
    <r>
      <rPr>
        <b/>
        <sz val="11"/>
        <color theme="1"/>
        <rFont val="Calibri (Body)"/>
      </rPr>
      <t xml:space="preserve"> interest rate </t>
    </r>
  </si>
  <si>
    <t>(YTM and N must be on a PER-PERIOD basis)</t>
  </si>
  <si>
    <t xml:space="preserve">Coupon = Cash Flow </t>
  </si>
  <si>
    <t>Face Value = Cash Flow (at the end)</t>
  </si>
  <si>
    <t>Price = Cash Flow (at the beginning)</t>
  </si>
  <si>
    <t>Yield = Discount Rate</t>
  </si>
  <si>
    <t>Coupon = Cash flow (remember C) different from yield (yield is determined by market forces)</t>
  </si>
  <si>
    <t>"Face Value" = Fixed (remember F) different from price (price is determined by market forces)</t>
  </si>
  <si>
    <t>If the market interest rate is 0.88% (what it actually is in real life right now, approximately), and the YTM of this bond is the same (as it should be in a market), what would be the price of the bond that pays 2% coupons?</t>
  </si>
  <si>
    <t>Concept Check: Risk and Return</t>
  </si>
  <si>
    <t>If the bond has a chance of defaulting (is not risk free) would the Yield have to be higher or lower?</t>
  </si>
  <si>
    <t>Increase - More risk = more return/yield</t>
  </si>
  <si>
    <t>What would happen to the price? Would it increase or decrease?</t>
  </si>
  <si>
    <t xml:space="preserve">Decrease. 2 ways to see this: chance of losing money = bond is worse = bond is cheaper. Or, see that yield and price have to move in OPPOSITE directons. </t>
  </si>
  <si>
    <t>(Coupon Rate = 100/10,000 = 1%)</t>
  </si>
  <si>
    <t xml:space="preserve">We gained $10 to get a portfolio with no future net cash flows. Free money! </t>
  </si>
  <si>
    <t xml:space="preserve">A. Yes. Note that you can construct a portfolio with positive cash flows today and 0 in all future periods </t>
  </si>
  <si>
    <t>BUY</t>
  </si>
  <si>
    <t>SELL</t>
  </si>
  <si>
    <t xml:space="preserve">Write out the Cash Flows: </t>
  </si>
  <si>
    <t>Arbitage: When you can buy and sell bonds such that the net cash flows are ALWAYS greater than or equal to zero in every period</t>
  </si>
  <si>
    <t>&lt;always greater than or equal to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</si>
</sst>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 (Body)"/>
    </font>
    <font>
      <b/>
      <sz val="11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0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Font="1"/>
    <xf numFmtId="164" fontId="0" fillId="0" borderId="0" xfId="1" applyNumberFormat="1" applyFont="1"/>
    <xf numFmtId="44" fontId="0" fillId="0" borderId="0" xfId="0" applyNumberFormat="1"/>
    <xf numFmtId="44" fontId="0" fillId="0" borderId="1" xfId="0" applyNumberFormat="1" applyBorder="1"/>
    <xf numFmtId="0" fontId="0" fillId="0" borderId="1" xfId="0" applyFont="1" applyBorder="1" applyAlignment="1">
      <alignment horizontal="center"/>
    </xf>
    <xf numFmtId="44" fontId="2" fillId="0" borderId="0" xfId="0" applyNumberFormat="1" applyFont="1"/>
    <xf numFmtId="10" fontId="0" fillId="0" borderId="0" xfId="2" applyNumberFormat="1" applyFont="1"/>
    <xf numFmtId="10" fontId="0" fillId="0" borderId="0" xfId="2" applyNumberFormat="1" applyFont="1" applyAlignment="1">
      <alignment horizontal="centerContinuous"/>
    </xf>
    <xf numFmtId="164" fontId="0" fillId="0" borderId="0" xfId="0" applyNumberFormat="1"/>
    <xf numFmtId="0" fontId="0" fillId="0" borderId="0" xfId="0" applyNumberFormat="1"/>
    <xf numFmtId="9" fontId="0" fillId="0" borderId="0" xfId="0" applyNumberFormat="1"/>
    <xf numFmtId="164" fontId="0" fillId="0" borderId="1" xfId="0" applyNumberFormat="1" applyBorder="1"/>
    <xf numFmtId="0" fontId="0" fillId="0" borderId="1" xfId="0" applyBorder="1"/>
    <xf numFmtId="10" fontId="2" fillId="0" borderId="0" xfId="2" applyNumberFormat="1" applyFo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2" fillId="0" borderId="0" xfId="0" applyNumberFormat="1" applyFont="1"/>
    <xf numFmtId="6" fontId="0" fillId="0" borderId="0" xfId="0" applyNumberFormat="1"/>
    <xf numFmtId="6" fontId="0" fillId="0" borderId="1" xfId="0" applyNumberFormat="1" applyBorder="1"/>
    <xf numFmtId="8" fontId="2" fillId="0" borderId="0" xfId="0" applyNumberFormat="1" applyFont="1"/>
    <xf numFmtId="0" fontId="3" fillId="0" borderId="0" xfId="0" applyFont="1"/>
    <xf numFmtId="2" fontId="0" fillId="0" borderId="0" xfId="0" applyNumberFormat="1"/>
    <xf numFmtId="2" fontId="2" fillId="0" borderId="0" xfId="0" applyNumberFormat="1" applyFont="1"/>
    <xf numFmtId="1" fontId="0" fillId="0" borderId="0" xfId="0" applyNumberFormat="1"/>
    <xf numFmtId="6" fontId="0" fillId="2" borderId="0" xfId="0" applyNumberFormat="1" applyFill="1"/>
    <xf numFmtId="0" fontId="2" fillId="3" borderId="0" xfId="0" applyFont="1" applyFill="1"/>
    <xf numFmtId="0" fontId="0" fillId="3" borderId="0" xfId="0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5C60-C68D-B349-A949-F0C035E3884E}">
  <dimension ref="A1:G77"/>
  <sheetViews>
    <sheetView zoomScale="222" workbookViewId="0">
      <selection activeCell="E5" sqref="E5"/>
    </sheetView>
  </sheetViews>
  <sheetFormatPr baseColWidth="10" defaultRowHeight="15" x14ac:dyDescent="0.2"/>
  <cols>
    <col min="1" max="1" width="15.6640625" customWidth="1"/>
    <col min="2" max="2" width="16.33203125" customWidth="1"/>
    <col min="3" max="3" width="13.1640625" bestFit="1" customWidth="1"/>
    <col min="4" max="4" width="12.83203125" bestFit="1" customWidth="1"/>
    <col min="5" max="5" width="13.1640625" bestFit="1" customWidth="1"/>
    <col min="6" max="6" width="8.5" customWidth="1"/>
  </cols>
  <sheetData>
    <row r="1" spans="1:3" x14ac:dyDescent="0.2">
      <c r="A1" t="s">
        <v>43</v>
      </c>
    </row>
    <row r="3" spans="1:3" x14ac:dyDescent="0.2">
      <c r="A3" s="1" t="s">
        <v>48</v>
      </c>
    </row>
    <row r="4" spans="1:3" x14ac:dyDescent="0.2">
      <c r="A4" s="33" t="s">
        <v>49</v>
      </c>
      <c r="B4" s="34"/>
    </row>
    <row r="6" spans="1:3" x14ac:dyDescent="0.2">
      <c r="A6" s="1" t="s">
        <v>45</v>
      </c>
    </row>
    <row r="7" spans="1:3" x14ac:dyDescent="0.2">
      <c r="A7" t="s">
        <v>44</v>
      </c>
    </row>
    <row r="9" spans="1:3" x14ac:dyDescent="0.2">
      <c r="A9" s="1" t="s">
        <v>47</v>
      </c>
    </row>
    <row r="10" spans="1:3" x14ac:dyDescent="0.2">
      <c r="A10" t="s">
        <v>46</v>
      </c>
      <c r="C10" t="s">
        <v>80</v>
      </c>
    </row>
    <row r="12" spans="1:3" x14ac:dyDescent="0.2">
      <c r="A12" s="1" t="s">
        <v>50</v>
      </c>
    </row>
    <row r="13" spans="1:3" x14ac:dyDescent="0.2">
      <c r="A13" t="s">
        <v>60</v>
      </c>
    </row>
    <row r="14" spans="1:3" x14ac:dyDescent="0.2">
      <c r="A14" t="s">
        <v>52</v>
      </c>
    </row>
    <row r="15" spans="1:3" x14ac:dyDescent="0.2">
      <c r="A15" t="s">
        <v>81</v>
      </c>
      <c r="C15" t="s">
        <v>85</v>
      </c>
    </row>
    <row r="16" spans="1:3" x14ac:dyDescent="0.2">
      <c r="A16" t="s">
        <v>82</v>
      </c>
      <c r="C16" t="s">
        <v>86</v>
      </c>
    </row>
    <row r="17" spans="1:5" x14ac:dyDescent="0.2">
      <c r="A17" t="s">
        <v>83</v>
      </c>
    </row>
    <row r="18" spans="1:5" x14ac:dyDescent="0.2">
      <c r="A18" t="s">
        <v>84</v>
      </c>
    </row>
    <row r="20" spans="1:5" x14ac:dyDescent="0.2">
      <c r="A20" s="1" t="s">
        <v>51</v>
      </c>
    </row>
    <row r="21" spans="1:5" x14ac:dyDescent="0.2">
      <c r="A21" t="s">
        <v>53</v>
      </c>
    </row>
    <row r="22" spans="1:5" x14ac:dyDescent="0.2">
      <c r="A22" t="s">
        <v>75</v>
      </c>
      <c r="B22" t="s">
        <v>74</v>
      </c>
      <c r="C22" t="s">
        <v>72</v>
      </c>
      <c r="D22" t="s">
        <v>73</v>
      </c>
      <c r="E22" t="s">
        <v>76</v>
      </c>
    </row>
    <row r="23" spans="1:5" x14ac:dyDescent="0.2">
      <c r="A23" t="s">
        <v>40</v>
      </c>
      <c r="B23" t="s">
        <v>41</v>
      </c>
      <c r="C23" t="s">
        <v>38</v>
      </c>
      <c r="D23" t="s">
        <v>37</v>
      </c>
      <c r="E23" t="s">
        <v>39</v>
      </c>
    </row>
    <row r="24" spans="1:5" x14ac:dyDescent="0.2">
      <c r="A24">
        <v>1000</v>
      </c>
      <c r="B24">
        <v>10</v>
      </c>
      <c r="C24">
        <v>0</v>
      </c>
      <c r="D24">
        <v>-840</v>
      </c>
      <c r="E24" s="4">
        <f>RATE(B24,C24,D24,A24)</f>
        <v>1.758822146691795E-2</v>
      </c>
    </row>
    <row r="26" spans="1:5" x14ac:dyDescent="0.2">
      <c r="A26" t="s">
        <v>54</v>
      </c>
    </row>
    <row r="27" spans="1:5" x14ac:dyDescent="0.2">
      <c r="A27" t="s">
        <v>40</v>
      </c>
      <c r="B27" t="s">
        <v>41</v>
      </c>
      <c r="C27" t="s">
        <v>38</v>
      </c>
      <c r="D27" t="s">
        <v>37</v>
      </c>
      <c r="E27" t="s">
        <v>39</v>
      </c>
    </row>
    <row r="28" spans="1:5" x14ac:dyDescent="0.2">
      <c r="A28">
        <v>1000</v>
      </c>
      <c r="B28">
        <v>10</v>
      </c>
      <c r="C28" s="28">
        <f>A28*2%</f>
        <v>20</v>
      </c>
      <c r="D28">
        <v>-840</v>
      </c>
      <c r="E28" s="4">
        <f>RATE(B28,C28,D28,A28)</f>
        <v>3.9696786325914148E-2</v>
      </c>
    </row>
    <row r="29" spans="1:5" x14ac:dyDescent="0.2">
      <c r="C29" s="28"/>
      <c r="E29" s="4"/>
    </row>
    <row r="30" spans="1:5" x14ac:dyDescent="0.2">
      <c r="A30" t="s">
        <v>87</v>
      </c>
      <c r="C30" s="28"/>
      <c r="E30" s="4"/>
    </row>
    <row r="31" spans="1:5" x14ac:dyDescent="0.2">
      <c r="A31" t="s">
        <v>40</v>
      </c>
      <c r="B31" t="s">
        <v>41</v>
      </c>
      <c r="C31" t="s">
        <v>38</v>
      </c>
      <c r="D31" t="s">
        <v>37</v>
      </c>
      <c r="E31" t="s">
        <v>39</v>
      </c>
    </row>
    <row r="32" spans="1:5" x14ac:dyDescent="0.2">
      <c r="A32">
        <v>1000</v>
      </c>
      <c r="B32">
        <v>10</v>
      </c>
      <c r="C32" s="8">
        <f>A32*2%</f>
        <v>20</v>
      </c>
      <c r="D32" s="31">
        <f>PV(E32,B32,C32,A32)</f>
        <v>-1106.7646864984715</v>
      </c>
      <c r="E32" s="4">
        <v>8.8000000000000005E-3</v>
      </c>
    </row>
    <row r="33" spans="1:6" x14ac:dyDescent="0.2">
      <c r="C33" s="28"/>
      <c r="E33" s="4"/>
    </row>
    <row r="34" spans="1:6" x14ac:dyDescent="0.2">
      <c r="A34" t="s">
        <v>55</v>
      </c>
    </row>
    <row r="35" spans="1:6" x14ac:dyDescent="0.2">
      <c r="A35" t="s">
        <v>40</v>
      </c>
      <c r="B35" t="s">
        <v>41</v>
      </c>
      <c r="C35" t="s">
        <v>38</v>
      </c>
      <c r="D35" t="s">
        <v>37</v>
      </c>
      <c r="E35" t="s">
        <v>39</v>
      </c>
    </row>
    <row r="36" spans="1:6" x14ac:dyDescent="0.2">
      <c r="A36">
        <v>1000</v>
      </c>
      <c r="B36" s="28">
        <v>20</v>
      </c>
      <c r="C36" s="28">
        <f>A36*2%/2</f>
        <v>10</v>
      </c>
      <c r="D36">
        <v>-840</v>
      </c>
      <c r="E36" s="4">
        <f>RATE(B36,C36,D36,A36)</f>
        <v>1.9762679345113842E-2</v>
      </c>
      <c r="F36" t="s">
        <v>56</v>
      </c>
    </row>
    <row r="37" spans="1:6" x14ac:dyDescent="0.2">
      <c r="E37" s="14">
        <f>2*E36</f>
        <v>3.9525358690227684E-2</v>
      </c>
      <c r="F37" t="s">
        <v>57</v>
      </c>
    </row>
    <row r="38" spans="1:6" x14ac:dyDescent="0.2">
      <c r="E38" s="14"/>
    </row>
    <row r="39" spans="1:6" x14ac:dyDescent="0.2">
      <c r="A39" s="1" t="s">
        <v>88</v>
      </c>
      <c r="E39" s="14"/>
    </row>
    <row r="40" spans="1:6" x14ac:dyDescent="0.2">
      <c r="A40" t="s">
        <v>89</v>
      </c>
      <c r="E40" s="14"/>
    </row>
    <row r="41" spans="1:6" x14ac:dyDescent="0.2">
      <c r="A41" t="s">
        <v>90</v>
      </c>
      <c r="E41" s="14"/>
    </row>
    <row r="42" spans="1:6" x14ac:dyDescent="0.2">
      <c r="A42" t="s">
        <v>91</v>
      </c>
      <c r="E42" s="14"/>
    </row>
    <row r="43" spans="1:6" x14ac:dyDescent="0.2">
      <c r="A43" t="s">
        <v>92</v>
      </c>
      <c r="E43" s="14"/>
    </row>
    <row r="44" spans="1:6" x14ac:dyDescent="0.2">
      <c r="E44" s="14"/>
    </row>
    <row r="45" spans="1:6" x14ac:dyDescent="0.2">
      <c r="A45" s="1" t="s">
        <v>71</v>
      </c>
    </row>
    <row r="46" spans="1:6" x14ac:dyDescent="0.2">
      <c r="A46" t="s">
        <v>65</v>
      </c>
    </row>
    <row r="47" spans="1:6" x14ac:dyDescent="0.2">
      <c r="A47" t="s">
        <v>61</v>
      </c>
      <c r="B47" s="4">
        <v>3.9525361604784634E-2</v>
      </c>
      <c r="C47" t="s">
        <v>66</v>
      </c>
    </row>
    <row r="48" spans="1:6" x14ac:dyDescent="0.2">
      <c r="A48" t="s">
        <v>64</v>
      </c>
      <c r="B48" s="18">
        <v>0.02</v>
      </c>
    </row>
    <row r="49" spans="1:6" x14ac:dyDescent="0.2">
      <c r="A49" t="s">
        <v>67</v>
      </c>
      <c r="B49" s="17">
        <v>20</v>
      </c>
    </row>
    <row r="50" spans="1:6" x14ac:dyDescent="0.2">
      <c r="A50" t="s">
        <v>2</v>
      </c>
      <c r="B50" s="17">
        <v>840</v>
      </c>
    </row>
    <row r="51" spans="1:6" x14ac:dyDescent="0.2">
      <c r="A51" t="s">
        <v>6</v>
      </c>
      <c r="B51" s="17">
        <v>1000</v>
      </c>
    </row>
    <row r="52" spans="1:6" x14ac:dyDescent="0.2">
      <c r="B52" s="18"/>
    </row>
    <row r="53" spans="1:6" x14ac:dyDescent="0.2">
      <c r="A53" t="s">
        <v>58</v>
      </c>
      <c r="B53" t="s">
        <v>4</v>
      </c>
      <c r="C53" t="s">
        <v>62</v>
      </c>
      <c r="D53" t="s">
        <v>63</v>
      </c>
      <c r="E53" t="s">
        <v>59</v>
      </c>
      <c r="F53" t="s">
        <v>37</v>
      </c>
    </row>
    <row r="54" spans="1:6" x14ac:dyDescent="0.2">
      <c r="A54">
        <v>0</v>
      </c>
      <c r="C54">
        <v>-840</v>
      </c>
      <c r="D54">
        <f>C54+B54</f>
        <v>-840</v>
      </c>
      <c r="E54" s="29">
        <v>1</v>
      </c>
      <c r="F54" s="29">
        <f>E54*D54</f>
        <v>-840</v>
      </c>
    </row>
    <row r="55" spans="1:6" x14ac:dyDescent="0.2">
      <c r="A55">
        <v>1</v>
      </c>
      <c r="B55">
        <f>$B$48*$B$51/2</f>
        <v>10</v>
      </c>
      <c r="D55">
        <f t="shared" ref="D55:D74" si="0">C55+B55</f>
        <v>10</v>
      </c>
      <c r="E55" s="29">
        <f>E54/(1+$B$47/2)</f>
        <v>0.98062031375099723</v>
      </c>
      <c r="F55" s="29">
        <f t="shared" ref="F55:F74" si="1">E55*D55</f>
        <v>9.8062031375099714</v>
      </c>
    </row>
    <row r="56" spans="1:6" x14ac:dyDescent="0.2">
      <c r="A56">
        <v>2</v>
      </c>
      <c r="B56">
        <f t="shared" ref="B56:B74" si="2">$B$48*$B$51/2</f>
        <v>10</v>
      </c>
      <c r="D56">
        <f t="shared" si="0"/>
        <v>10</v>
      </c>
      <c r="E56" s="29">
        <f t="shared" ref="E56:E74" si="3">E55/(1+$B$47/2)</f>
        <v>0.96161619974110424</v>
      </c>
      <c r="F56" s="29">
        <f t="shared" si="1"/>
        <v>9.6161619974110426</v>
      </c>
    </row>
    <row r="57" spans="1:6" x14ac:dyDescent="0.2">
      <c r="A57">
        <v>3</v>
      </c>
      <c r="B57">
        <f t="shared" si="2"/>
        <v>10</v>
      </c>
      <c r="D57">
        <f t="shared" si="0"/>
        <v>10</v>
      </c>
      <c r="E57" s="29">
        <f>E56/(1+$B$47/2)</f>
        <v>0.94298037949816327</v>
      </c>
      <c r="F57" s="29">
        <f t="shared" si="1"/>
        <v>9.4298037949816322</v>
      </c>
    </row>
    <row r="58" spans="1:6" x14ac:dyDescent="0.2">
      <c r="A58">
        <v>4</v>
      </c>
      <c r="B58">
        <f t="shared" si="2"/>
        <v>10</v>
      </c>
      <c r="D58">
        <f t="shared" si="0"/>
        <v>10</v>
      </c>
      <c r="E58" s="29">
        <f t="shared" si="3"/>
        <v>0.9247057156045233</v>
      </c>
      <c r="F58" s="29">
        <f t="shared" si="1"/>
        <v>9.2470571560452335</v>
      </c>
    </row>
    <row r="59" spans="1:6" x14ac:dyDescent="0.2">
      <c r="A59">
        <v>5</v>
      </c>
      <c r="B59">
        <f t="shared" si="2"/>
        <v>10</v>
      </c>
      <c r="D59">
        <f t="shared" si="0"/>
        <v>10</v>
      </c>
      <c r="E59" s="29">
        <f t="shared" si="3"/>
        <v>0.90678520896344805</v>
      </c>
      <c r="F59" s="29">
        <f t="shared" si="1"/>
        <v>9.0678520896344814</v>
      </c>
    </row>
    <row r="60" spans="1:6" x14ac:dyDescent="0.2">
      <c r="A60">
        <v>6</v>
      </c>
      <c r="B60">
        <f t="shared" si="2"/>
        <v>10</v>
      </c>
      <c r="D60">
        <f t="shared" si="0"/>
        <v>10</v>
      </c>
      <c r="E60" s="29">
        <f t="shared" si="3"/>
        <v>0.88921199611849999</v>
      </c>
      <c r="F60" s="29">
        <f t="shared" si="1"/>
        <v>8.8921199611849993</v>
      </c>
    </row>
    <row r="61" spans="1:6" x14ac:dyDescent="0.2">
      <c r="A61">
        <v>7</v>
      </c>
      <c r="B61">
        <f t="shared" si="2"/>
        <v>10</v>
      </c>
      <c r="D61">
        <f t="shared" si="0"/>
        <v>10</v>
      </c>
      <c r="E61" s="29">
        <f t="shared" si="3"/>
        <v>0.87197934662487397</v>
      </c>
      <c r="F61" s="29">
        <f t="shared" si="1"/>
        <v>8.7197934662487402</v>
      </c>
    </row>
    <row r="62" spans="1:6" x14ac:dyDescent="0.2">
      <c r="A62">
        <v>8</v>
      </c>
      <c r="B62">
        <f t="shared" si="2"/>
        <v>10</v>
      </c>
      <c r="D62">
        <f t="shared" si="0"/>
        <v>10</v>
      </c>
      <c r="E62" s="29">
        <f t="shared" si="3"/>
        <v>0.85508066047167353</v>
      </c>
      <c r="F62" s="29">
        <f t="shared" si="1"/>
        <v>8.550806604716735</v>
      </c>
    </row>
    <row r="63" spans="1:6" x14ac:dyDescent="0.2">
      <c r="A63">
        <v>9</v>
      </c>
      <c r="B63">
        <f t="shared" si="2"/>
        <v>10</v>
      </c>
      <c r="D63">
        <f t="shared" si="0"/>
        <v>10</v>
      </c>
      <c r="E63" s="29">
        <f t="shared" si="3"/>
        <v>0.83850946555414241</v>
      </c>
      <c r="F63" s="29">
        <f t="shared" si="1"/>
        <v>8.3850946555414243</v>
      </c>
    </row>
    <row r="64" spans="1:6" x14ac:dyDescent="0.2">
      <c r="A64">
        <v>10</v>
      </c>
      <c r="B64">
        <f t="shared" si="2"/>
        <v>10</v>
      </c>
      <c r="D64">
        <f t="shared" si="0"/>
        <v>10</v>
      </c>
      <c r="E64" s="29">
        <f t="shared" si="3"/>
        <v>0.8222594151948841</v>
      </c>
      <c r="F64" s="29">
        <f t="shared" si="1"/>
        <v>8.2225941519488401</v>
      </c>
    </row>
    <row r="65" spans="1:7" x14ac:dyDescent="0.2">
      <c r="A65">
        <v>11</v>
      </c>
      <c r="B65">
        <f t="shared" si="2"/>
        <v>10</v>
      </c>
      <c r="D65">
        <f t="shared" si="0"/>
        <v>10</v>
      </c>
      <c r="E65" s="29">
        <f t="shared" si="3"/>
        <v>0.80632428571311876</v>
      </c>
      <c r="F65" s="29">
        <f t="shared" si="1"/>
        <v>8.063242857131188</v>
      </c>
    </row>
    <row r="66" spans="1:7" x14ac:dyDescent="0.2">
      <c r="A66">
        <v>12</v>
      </c>
      <c r="B66">
        <f t="shared" si="2"/>
        <v>10</v>
      </c>
      <c r="D66">
        <f t="shared" si="0"/>
        <v>10</v>
      </c>
      <c r="E66" s="29">
        <f t="shared" si="3"/>
        <v>0.79069797404104725</v>
      </c>
      <c r="F66" s="29">
        <f t="shared" si="1"/>
        <v>7.9069797404104722</v>
      </c>
    </row>
    <row r="67" spans="1:7" x14ac:dyDescent="0.2">
      <c r="A67">
        <v>13</v>
      </c>
      <c r="B67">
        <f t="shared" si="2"/>
        <v>10</v>
      </c>
      <c r="D67">
        <f t="shared" si="0"/>
        <v>10</v>
      </c>
      <c r="E67" s="29">
        <f t="shared" si="3"/>
        <v>0.77537449538640968</v>
      </c>
      <c r="F67" s="29">
        <f t="shared" si="1"/>
        <v>7.7537449538640963</v>
      </c>
    </row>
    <row r="68" spans="1:7" x14ac:dyDescent="0.2">
      <c r="A68">
        <v>14</v>
      </c>
      <c r="B68">
        <f t="shared" si="2"/>
        <v>10</v>
      </c>
      <c r="D68">
        <f t="shared" si="0"/>
        <v>10</v>
      </c>
      <c r="E68" s="29">
        <f t="shared" si="3"/>
        <v>0.76034798094034228</v>
      </c>
      <c r="F68" s="29">
        <f t="shared" si="1"/>
        <v>7.6034798094034226</v>
      </c>
    </row>
    <row r="69" spans="1:7" x14ac:dyDescent="0.2">
      <c r="A69">
        <v>15</v>
      </c>
      <c r="B69">
        <f t="shared" si="2"/>
        <v>10</v>
      </c>
      <c r="D69">
        <f t="shared" si="0"/>
        <v>10</v>
      </c>
      <c r="E69" s="29">
        <f t="shared" si="3"/>
        <v>0.74561267562965572</v>
      </c>
      <c r="F69" s="29">
        <f t="shared" si="1"/>
        <v>7.4561267562965572</v>
      </c>
    </row>
    <row r="70" spans="1:7" x14ac:dyDescent="0.2">
      <c r="A70">
        <v>16</v>
      </c>
      <c r="B70">
        <f t="shared" si="2"/>
        <v>10</v>
      </c>
      <c r="D70">
        <f t="shared" si="0"/>
        <v>10</v>
      </c>
      <c r="E70" s="29">
        <f t="shared" si="3"/>
        <v>0.73116293591267356</v>
      </c>
      <c r="F70" s="29">
        <f t="shared" si="1"/>
        <v>7.3116293591267354</v>
      </c>
    </row>
    <row r="71" spans="1:7" x14ac:dyDescent="0.2">
      <c r="A71">
        <v>17</v>
      </c>
      <c r="B71">
        <f t="shared" si="2"/>
        <v>10</v>
      </c>
      <c r="D71">
        <f t="shared" si="0"/>
        <v>10</v>
      </c>
      <c r="E71" s="29">
        <f t="shared" si="3"/>
        <v>0.71699322761778628</v>
      </c>
      <c r="F71" s="29">
        <f t="shared" si="1"/>
        <v>7.169932276177863</v>
      </c>
    </row>
    <row r="72" spans="1:7" x14ac:dyDescent="0.2">
      <c r="A72">
        <v>18</v>
      </c>
      <c r="B72">
        <f t="shared" si="2"/>
        <v>10</v>
      </c>
      <c r="D72">
        <f t="shared" si="0"/>
        <v>10</v>
      </c>
      <c r="E72" s="29">
        <f t="shared" si="3"/>
        <v>0.70309812382389381</v>
      </c>
      <c r="F72" s="29">
        <f t="shared" si="1"/>
        <v>7.0309812382389385</v>
      </c>
    </row>
    <row r="73" spans="1:7" x14ac:dyDescent="0.2">
      <c r="A73">
        <v>19</v>
      </c>
      <c r="B73">
        <f t="shared" si="2"/>
        <v>10</v>
      </c>
      <c r="D73">
        <f t="shared" si="0"/>
        <v>10</v>
      </c>
      <c r="E73" s="29">
        <f t="shared" si="3"/>
        <v>0.68947230278192428</v>
      </c>
      <c r="F73" s="29">
        <f t="shared" si="1"/>
        <v>6.8947230278192428</v>
      </c>
    </row>
    <row r="74" spans="1:7" x14ac:dyDescent="0.2">
      <c r="A74">
        <v>20</v>
      </c>
      <c r="B74">
        <f t="shared" si="2"/>
        <v>10</v>
      </c>
      <c r="C74">
        <v>1000</v>
      </c>
      <c r="D74">
        <f t="shared" si="0"/>
        <v>1010</v>
      </c>
      <c r="E74" s="29">
        <f t="shared" si="3"/>
        <v>0.67611054587663322</v>
      </c>
      <c r="F74" s="29">
        <f t="shared" si="1"/>
        <v>682.87165133539952</v>
      </c>
    </row>
    <row r="75" spans="1:7" x14ac:dyDescent="0.2">
      <c r="E75" s="30" t="s">
        <v>68</v>
      </c>
      <c r="F75" s="29">
        <f>SUM(F54:F74)</f>
        <v>-2.163090880458185E-5</v>
      </c>
      <c r="G75" t="s">
        <v>69</v>
      </c>
    </row>
    <row r="76" spans="1:7" x14ac:dyDescent="0.2">
      <c r="E76" s="30" t="s">
        <v>70</v>
      </c>
      <c r="F76" s="14">
        <f>IRR(D54:D74)</f>
        <v>1.9762679345111334E-2</v>
      </c>
    </row>
    <row r="77" spans="1:7" x14ac:dyDescent="0.2">
      <c r="E77" s="1" t="s">
        <v>77</v>
      </c>
      <c r="F77" s="14">
        <f>F76*2</f>
        <v>3.9525358690222667E-2</v>
      </c>
      <c r="G77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zoomScale="163" workbookViewId="0">
      <selection activeCell="A29" sqref="A29"/>
    </sheetView>
  </sheetViews>
  <sheetFormatPr baseColWidth="10" defaultColWidth="8.83203125" defaultRowHeight="15" x14ac:dyDescent="0.2"/>
  <cols>
    <col min="1" max="1" width="14.83203125" customWidth="1"/>
    <col min="2" max="2" width="11.1640625" bestFit="1" customWidth="1"/>
    <col min="6" max="6" width="10.1640625" bestFit="1" customWidth="1"/>
    <col min="7" max="7" width="10.5" bestFit="1" customWidth="1"/>
  </cols>
  <sheetData>
    <row r="1" spans="1:7" x14ac:dyDescent="0.2">
      <c r="A1" s="6" t="s">
        <v>0</v>
      </c>
      <c r="B1" s="7"/>
      <c r="C1" s="7"/>
      <c r="D1" s="7"/>
      <c r="E1" s="7"/>
      <c r="F1" s="7"/>
    </row>
    <row r="2" spans="1:7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</row>
    <row r="3" spans="1:7" x14ac:dyDescent="0.2">
      <c r="A3" t="s">
        <v>1</v>
      </c>
      <c r="B3" s="4">
        <v>2.01E-2</v>
      </c>
      <c r="C3" s="4">
        <v>2.1000000000000001E-2</v>
      </c>
      <c r="D3" s="4">
        <f>C3+0.03%</f>
        <v>2.1300000000000003E-2</v>
      </c>
      <c r="E3" s="4">
        <f t="shared" ref="E3:F3" si="0">D3+0.03%</f>
        <v>2.1600000000000005E-2</v>
      </c>
      <c r="F3" s="4">
        <f t="shared" si="0"/>
        <v>2.1900000000000006E-2</v>
      </c>
    </row>
    <row r="5" spans="1:7" x14ac:dyDescent="0.2">
      <c r="A5" s="1" t="s">
        <v>3</v>
      </c>
    </row>
    <row r="6" spans="1:7" x14ac:dyDescent="0.2">
      <c r="A6" s="1" t="s">
        <v>93</v>
      </c>
    </row>
    <row r="7" spans="1:7" x14ac:dyDescent="0.2">
      <c r="A7" s="8" t="s">
        <v>6</v>
      </c>
      <c r="B7" s="9">
        <v>10000</v>
      </c>
    </row>
    <row r="8" spans="1:7" x14ac:dyDescent="0.2">
      <c r="A8" s="8" t="s">
        <v>4</v>
      </c>
      <c r="B8" s="9">
        <v>100</v>
      </c>
      <c r="G8" s="12" t="s">
        <v>7</v>
      </c>
    </row>
    <row r="9" spans="1:7" x14ac:dyDescent="0.2">
      <c r="A9" t="s">
        <v>5</v>
      </c>
      <c r="B9" s="5">
        <f>Coupon_Payment/(1+B3)^B2</f>
        <v>98.029604940692082</v>
      </c>
      <c r="C9" s="5">
        <f>Coupon_Payment/(1+C3)^C2</f>
        <v>95.928690448668107</v>
      </c>
      <c r="D9" s="5">
        <f>Coupon_Payment/(1+D3)^D2</f>
        <v>93.872850202445079</v>
      </c>
      <c r="E9" s="5">
        <f>Coupon_Payment/(1+E3)^E2</f>
        <v>91.807140978997666</v>
      </c>
      <c r="F9" s="5">
        <f>Coupon_Payment/(1+F3)^F2</f>
        <v>89.7342018400429</v>
      </c>
      <c r="G9" s="10">
        <f>SUM(B9:F9)</f>
        <v>469.37248841084579</v>
      </c>
    </row>
    <row r="10" spans="1:7" x14ac:dyDescent="0.2">
      <c r="A10" t="s">
        <v>36</v>
      </c>
      <c r="F10" s="5">
        <f>Face_Value/(1+F3)^F2</f>
        <v>8973.4201840042897</v>
      </c>
      <c r="G10" s="11">
        <f>F10</f>
        <v>8973.4201840042897</v>
      </c>
    </row>
    <row r="11" spans="1:7" x14ac:dyDescent="0.2">
      <c r="A11" s="1" t="s">
        <v>7</v>
      </c>
      <c r="G11" s="13">
        <f>SUM(G9:G10)</f>
        <v>9442.7926724151348</v>
      </c>
    </row>
    <row r="12" spans="1:7" x14ac:dyDescent="0.2">
      <c r="A12" s="1"/>
      <c r="G12" s="13"/>
    </row>
    <row r="13" spans="1:7" x14ac:dyDescent="0.2">
      <c r="A13" s="1" t="s">
        <v>42</v>
      </c>
      <c r="G13" s="13"/>
    </row>
    <row r="14" spans="1:7" x14ac:dyDescent="0.2">
      <c r="A14" s="1" t="s">
        <v>37</v>
      </c>
      <c r="B14" s="1" t="s">
        <v>38</v>
      </c>
      <c r="C14" s="1" t="s">
        <v>39</v>
      </c>
      <c r="D14" s="1" t="s">
        <v>41</v>
      </c>
      <c r="E14" s="1" t="s">
        <v>40</v>
      </c>
      <c r="G14" s="13"/>
    </row>
    <row r="15" spans="1:7" x14ac:dyDescent="0.2">
      <c r="B15">
        <v>100</v>
      </c>
      <c r="C15" s="18">
        <v>0.02</v>
      </c>
      <c r="D15">
        <v>5</v>
      </c>
      <c r="E15">
        <v>10000</v>
      </c>
      <c r="G15" s="13"/>
    </row>
    <row r="16" spans="1:7" x14ac:dyDescent="0.2">
      <c r="A16" s="27">
        <f>PV(C15,D15,B15,E15)</f>
        <v>-9528.6540491495798</v>
      </c>
      <c r="C16" s="18"/>
      <c r="G16" s="13"/>
    </row>
    <row r="17" spans="1:7" x14ac:dyDescent="0.2">
      <c r="A17" s="27"/>
      <c r="C17" s="18"/>
      <c r="G17" s="13"/>
    </row>
    <row r="18" spans="1:7" x14ac:dyDescent="0.2">
      <c r="A18" s="27" t="s">
        <v>79</v>
      </c>
      <c r="C18" s="18"/>
      <c r="G18" s="13"/>
    </row>
    <row r="20" spans="1:7" x14ac:dyDescent="0.2">
      <c r="A20" s="1" t="s">
        <v>8</v>
      </c>
    </row>
    <row r="21" spans="1:7" x14ac:dyDescent="0.2">
      <c r="A21" s="8" t="s">
        <v>35</v>
      </c>
    </row>
    <row r="22" spans="1:7" x14ac:dyDescent="0.2">
      <c r="A22" s="8" t="s">
        <v>9</v>
      </c>
      <c r="B22" s="14">
        <v>1.007158632708605E-2</v>
      </c>
      <c r="C22" s="14"/>
      <c r="D22" s="14"/>
      <c r="E22" s="14"/>
      <c r="F22" s="14"/>
    </row>
    <row r="23" spans="1:7" x14ac:dyDescent="0.2">
      <c r="A23" s="6" t="s">
        <v>10</v>
      </c>
      <c r="B23" s="15"/>
      <c r="C23" s="15"/>
      <c r="D23" s="15"/>
      <c r="E23" s="15"/>
      <c r="F23" s="15"/>
    </row>
    <row r="24" spans="1:7" x14ac:dyDescent="0.2">
      <c r="A24" s="6"/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2" t="s">
        <v>7</v>
      </c>
    </row>
    <row r="25" spans="1:7" x14ac:dyDescent="0.2">
      <c r="B25" s="4">
        <f>B3+X</f>
        <v>3.0171586327086049E-2</v>
      </c>
      <c r="C25" s="4">
        <f>C3+X</f>
        <v>3.1071586327086051E-2</v>
      </c>
      <c r="D25" s="4">
        <f>D3+X</f>
        <v>3.1371586327086053E-2</v>
      </c>
      <c r="E25" s="4">
        <f>E3+X</f>
        <v>3.1671586327086054E-2</v>
      </c>
      <c r="F25" s="4">
        <f>F3+X</f>
        <v>3.1971586327086056E-2</v>
      </c>
    </row>
    <row r="26" spans="1:7" x14ac:dyDescent="0.2">
      <c r="A26" t="s">
        <v>5</v>
      </c>
      <c r="B26" s="5">
        <f>Coupon_Payment/(1+B25)^B24</f>
        <v>97.071207677678444</v>
      </c>
      <c r="C26" s="5">
        <f>Coupon_Payment/(1+C25)^C24</f>
        <v>94.063765905620883</v>
      </c>
      <c r="D26" s="5">
        <f>Coupon_Payment/(1+D25)^D24</f>
        <v>91.149546441828306</v>
      </c>
      <c r="E26" s="5">
        <f>Coupon_Payment/(1+E25)^E24</f>
        <v>88.274267296974401</v>
      </c>
      <c r="F26" s="5">
        <f>Coupon_Payment/(1+F25)^F24</f>
        <v>85.44001200589841</v>
      </c>
      <c r="G26" s="10">
        <f>SUM(B26:F26)</f>
        <v>455.99879932800047</v>
      </c>
    </row>
    <row r="27" spans="1:7" x14ac:dyDescent="0.2">
      <c r="A27" t="s">
        <v>36</v>
      </c>
      <c r="F27" s="5">
        <f>Face_Value/(1+F25)^F24</f>
        <v>8544.0012005898407</v>
      </c>
      <c r="G27" s="11">
        <f>F27</f>
        <v>8544.0012005898407</v>
      </c>
    </row>
    <row r="28" spans="1:7" x14ac:dyDescent="0.2">
      <c r="A28" s="1" t="s">
        <v>7</v>
      </c>
      <c r="G28" s="13">
        <f>SUM(G26:G27)</f>
        <v>8999.9999999178417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61D6-1B13-4429-A130-21105528B86B}">
  <dimension ref="A1:I21"/>
  <sheetViews>
    <sheetView tabSelected="1" zoomScale="185" workbookViewId="0">
      <selection activeCell="K21" sqref="K21"/>
    </sheetView>
  </sheetViews>
  <sheetFormatPr baseColWidth="10" defaultColWidth="8.83203125" defaultRowHeight="15" x14ac:dyDescent="0.2"/>
  <cols>
    <col min="1" max="2" width="10.83203125" customWidth="1"/>
    <col min="8" max="8" width="10.1640625" bestFit="1" customWidth="1"/>
  </cols>
  <sheetData>
    <row r="1" spans="1:9" x14ac:dyDescent="0.2">
      <c r="A1" s="1" t="s">
        <v>29</v>
      </c>
      <c r="B1" s="1"/>
      <c r="C1" s="1"/>
    </row>
    <row r="2" spans="1:9" x14ac:dyDescent="0.2">
      <c r="A2" s="1" t="s">
        <v>99</v>
      </c>
      <c r="B2" s="1"/>
      <c r="C2" s="1"/>
    </row>
    <row r="3" spans="1:9" x14ac:dyDescent="0.2">
      <c r="A3" s="1"/>
      <c r="B3" s="1"/>
      <c r="C3" s="1"/>
    </row>
    <row r="5" spans="1:9" x14ac:dyDescent="0.2">
      <c r="C5" s="1" t="s">
        <v>2</v>
      </c>
      <c r="D5" s="6" t="s">
        <v>30</v>
      </c>
      <c r="E5" s="7"/>
      <c r="F5" s="7"/>
      <c r="G5" s="7"/>
      <c r="H5" s="7"/>
    </row>
    <row r="6" spans="1:9" x14ac:dyDescent="0.2">
      <c r="D6" s="22">
        <v>1</v>
      </c>
      <c r="E6" s="22">
        <v>2</v>
      </c>
      <c r="F6" s="22">
        <v>3</v>
      </c>
      <c r="G6" s="22">
        <v>4</v>
      </c>
      <c r="H6" s="22">
        <v>5</v>
      </c>
    </row>
    <row r="7" spans="1:9" x14ac:dyDescent="0.2">
      <c r="A7" t="s">
        <v>26</v>
      </c>
      <c r="C7" s="25">
        <v>940</v>
      </c>
      <c r="D7" s="25">
        <v>100</v>
      </c>
      <c r="E7" s="25">
        <v>100</v>
      </c>
      <c r="F7" s="25">
        <v>100</v>
      </c>
      <c r="G7" s="25">
        <v>100</v>
      </c>
      <c r="H7" s="25">
        <v>1100</v>
      </c>
    </row>
    <row r="8" spans="1:9" x14ac:dyDescent="0.2">
      <c r="A8" t="s">
        <v>27</v>
      </c>
      <c r="C8" s="25">
        <v>60</v>
      </c>
      <c r="D8" s="25"/>
      <c r="E8" s="25"/>
      <c r="F8" s="25"/>
      <c r="G8" s="25"/>
      <c r="H8" s="25">
        <v>100</v>
      </c>
    </row>
    <row r="9" spans="1:9" x14ac:dyDescent="0.2">
      <c r="A9" t="s">
        <v>28</v>
      </c>
      <c r="C9" s="25">
        <v>700</v>
      </c>
      <c r="D9" s="25">
        <v>200</v>
      </c>
      <c r="E9" s="25">
        <v>200</v>
      </c>
      <c r="F9" s="25">
        <v>200</v>
      </c>
      <c r="G9" s="25">
        <v>200</v>
      </c>
      <c r="H9" s="25">
        <v>200</v>
      </c>
    </row>
    <row r="11" spans="1:9" x14ac:dyDescent="0.2">
      <c r="A11" s="1" t="s">
        <v>31</v>
      </c>
      <c r="B11" s="1"/>
    </row>
    <row r="12" spans="1:9" x14ac:dyDescent="0.2">
      <c r="A12" t="s">
        <v>95</v>
      </c>
    </row>
    <row r="13" spans="1:9" x14ac:dyDescent="0.2">
      <c r="B13" s="1"/>
    </row>
    <row r="14" spans="1:9" x14ac:dyDescent="0.2">
      <c r="A14" s="1" t="s">
        <v>98</v>
      </c>
      <c r="B14" s="1"/>
    </row>
    <row r="15" spans="1:9" x14ac:dyDescent="0.2">
      <c r="A15" s="20" t="s">
        <v>33</v>
      </c>
      <c r="B15" s="20" t="s">
        <v>34</v>
      </c>
      <c r="C15" s="20">
        <v>0</v>
      </c>
      <c r="D15" s="22">
        <v>1</v>
      </c>
      <c r="E15" s="22">
        <v>2</v>
      </c>
      <c r="F15" s="22">
        <v>3</v>
      </c>
      <c r="G15" s="22">
        <v>4</v>
      </c>
      <c r="H15" s="22">
        <v>5</v>
      </c>
    </row>
    <row r="16" spans="1:9" x14ac:dyDescent="0.2">
      <c r="A16" t="s">
        <v>26</v>
      </c>
      <c r="B16">
        <v>2</v>
      </c>
      <c r="C16" s="25">
        <f>-B16*C7</f>
        <v>-1880</v>
      </c>
      <c r="D16" s="25">
        <f>$B16*D7</f>
        <v>200</v>
      </c>
      <c r="E16" s="25">
        <f>$B16*E7</f>
        <v>200</v>
      </c>
      <c r="F16" s="25">
        <f>$B16*F7</f>
        <v>200</v>
      </c>
      <c r="G16" s="25">
        <f>$B16*G7</f>
        <v>200</v>
      </c>
      <c r="H16" s="25">
        <f>$B16*H7</f>
        <v>2200</v>
      </c>
      <c r="I16" t="s">
        <v>96</v>
      </c>
    </row>
    <row r="17" spans="1:9" x14ac:dyDescent="0.2">
      <c r="A17" t="s">
        <v>27</v>
      </c>
      <c r="B17">
        <v>-20</v>
      </c>
      <c r="C17" s="25">
        <f>-B17*C8</f>
        <v>1200</v>
      </c>
      <c r="D17" s="25">
        <f>$B17*D8</f>
        <v>0</v>
      </c>
      <c r="E17" s="25">
        <f>$B17*E8</f>
        <v>0</v>
      </c>
      <c r="F17" s="25">
        <f>$B17*F8</f>
        <v>0</v>
      </c>
      <c r="G17" s="25">
        <f>$B17*G8</f>
        <v>0</v>
      </c>
      <c r="H17" s="25">
        <f>$B17*H8</f>
        <v>-2000</v>
      </c>
      <c r="I17" t="s">
        <v>97</v>
      </c>
    </row>
    <row r="18" spans="1:9" x14ac:dyDescent="0.2">
      <c r="A18" s="20" t="s">
        <v>28</v>
      </c>
      <c r="B18" s="20">
        <v>-1</v>
      </c>
      <c r="C18" s="26">
        <f>-B18*C9</f>
        <v>700</v>
      </c>
      <c r="D18" s="26">
        <f>$B18*D9</f>
        <v>-200</v>
      </c>
      <c r="E18" s="26">
        <f>$B18*E9</f>
        <v>-200</v>
      </c>
      <c r="F18" s="26">
        <f>$B18*F9</f>
        <v>-200</v>
      </c>
      <c r="G18" s="26">
        <f>$B18*G9</f>
        <v>-200</v>
      </c>
      <c r="H18" s="26">
        <f>$B18*H9</f>
        <v>-200</v>
      </c>
      <c r="I18" t="s">
        <v>97</v>
      </c>
    </row>
    <row r="19" spans="1:9" x14ac:dyDescent="0.2">
      <c r="A19" t="s">
        <v>32</v>
      </c>
      <c r="C19" s="32">
        <f>SUM(C16:C18)</f>
        <v>20</v>
      </c>
      <c r="D19" s="32">
        <f t="shared" ref="D19:H19" si="0">SUM(D16:D18)</f>
        <v>0</v>
      </c>
      <c r="E19" s="32">
        <f t="shared" si="0"/>
        <v>0</v>
      </c>
      <c r="F19" s="32">
        <f t="shared" si="0"/>
        <v>0</v>
      </c>
      <c r="G19" s="32">
        <f t="shared" si="0"/>
        <v>0</v>
      </c>
      <c r="H19" s="32">
        <f t="shared" si="0"/>
        <v>0</v>
      </c>
      <c r="I19" t="s">
        <v>100</v>
      </c>
    </row>
    <row r="21" spans="1:9" x14ac:dyDescent="0.2">
      <c r="A21" s="1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92A2-7340-4B25-A6E0-BBAFEA2EED3C}">
  <dimension ref="A1:F33"/>
  <sheetViews>
    <sheetView topLeftCell="A4" zoomScale="144" workbookViewId="0">
      <selection activeCell="E14" sqref="E14"/>
    </sheetView>
  </sheetViews>
  <sheetFormatPr baseColWidth="10" defaultColWidth="8.83203125" defaultRowHeight="15" x14ac:dyDescent="0.2"/>
  <cols>
    <col min="1" max="1" width="10.1640625" bestFit="1" customWidth="1"/>
    <col min="3" max="3" width="16.5" bestFit="1" customWidth="1"/>
    <col min="4" max="4" width="11.83203125" bestFit="1" customWidth="1"/>
    <col min="5" max="5" width="15.83203125" bestFit="1" customWidth="1"/>
    <col min="6" max="6" width="10.6640625" bestFit="1" customWidth="1"/>
  </cols>
  <sheetData>
    <row r="1" spans="1:4" x14ac:dyDescent="0.2">
      <c r="A1" s="6" t="s">
        <v>0</v>
      </c>
      <c r="B1" s="7"/>
      <c r="C1" s="7"/>
      <c r="D1" s="7"/>
    </row>
    <row r="2" spans="1:4" x14ac:dyDescent="0.2">
      <c r="A2" s="8" t="s">
        <v>13</v>
      </c>
      <c r="B2" s="3">
        <v>1</v>
      </c>
      <c r="C2" s="3">
        <v>5</v>
      </c>
      <c r="D2" s="3">
        <v>10</v>
      </c>
    </row>
    <row r="3" spans="1:4" x14ac:dyDescent="0.2">
      <c r="A3" t="s">
        <v>1</v>
      </c>
      <c r="B3" s="4">
        <v>0.03</v>
      </c>
      <c r="C3" s="4">
        <v>0.05</v>
      </c>
      <c r="D3" s="4">
        <v>0.06</v>
      </c>
    </row>
    <row r="5" spans="1:4" x14ac:dyDescent="0.2">
      <c r="A5" s="1" t="s">
        <v>12</v>
      </c>
    </row>
    <row r="6" spans="1:4" x14ac:dyDescent="0.2">
      <c r="A6" s="20" t="s">
        <v>14</v>
      </c>
      <c r="B6" s="20" t="s">
        <v>11</v>
      </c>
    </row>
    <row r="7" spans="1:4" x14ac:dyDescent="0.2">
      <c r="A7" s="9">
        <v>7500</v>
      </c>
      <c r="B7">
        <v>5</v>
      </c>
    </row>
    <row r="8" spans="1:4" x14ac:dyDescent="0.2">
      <c r="A8" s="9">
        <v>-6800</v>
      </c>
      <c r="B8">
        <v>1</v>
      </c>
    </row>
    <row r="9" spans="1:4" x14ac:dyDescent="0.2">
      <c r="A9" s="9">
        <v>6800</v>
      </c>
      <c r="B9">
        <v>5</v>
      </c>
    </row>
    <row r="10" spans="1:4" x14ac:dyDescent="0.2">
      <c r="A10" s="9">
        <v>-6200</v>
      </c>
      <c r="B10">
        <v>1</v>
      </c>
    </row>
    <row r="11" spans="1:4" x14ac:dyDescent="0.2">
      <c r="A11" s="9">
        <v>6200</v>
      </c>
      <c r="B11">
        <v>5</v>
      </c>
    </row>
    <row r="13" spans="1:4" x14ac:dyDescent="0.2">
      <c r="A13" s="1" t="s">
        <v>24</v>
      </c>
    </row>
    <row r="14" spans="1:4" x14ac:dyDescent="0.2">
      <c r="A14" s="20" t="s">
        <v>14</v>
      </c>
      <c r="B14" s="20" t="s">
        <v>11</v>
      </c>
      <c r="C14" s="20" t="s">
        <v>1</v>
      </c>
      <c r="D14" s="20" t="s">
        <v>17</v>
      </c>
    </row>
    <row r="15" spans="1:4" x14ac:dyDescent="0.2">
      <c r="A15" s="16">
        <f>A7</f>
        <v>7500</v>
      </c>
      <c r="B15" s="17">
        <f>B7</f>
        <v>5</v>
      </c>
      <c r="C15" s="18">
        <v>0.05</v>
      </c>
      <c r="D15" s="16">
        <f>C15*A15</f>
        <v>375</v>
      </c>
    </row>
    <row r="16" spans="1:4" x14ac:dyDescent="0.2">
      <c r="A16" s="16">
        <f t="shared" ref="A16:B19" si="0">A8</f>
        <v>-6800</v>
      </c>
      <c r="B16" s="17">
        <f t="shared" si="0"/>
        <v>1</v>
      </c>
      <c r="C16" s="18">
        <v>0.03</v>
      </c>
      <c r="D16" s="16">
        <f>C16*A16</f>
        <v>-204</v>
      </c>
    </row>
    <row r="17" spans="1:6" x14ac:dyDescent="0.2">
      <c r="A17" s="16">
        <f t="shared" si="0"/>
        <v>6800</v>
      </c>
      <c r="B17" s="17">
        <f t="shared" si="0"/>
        <v>5</v>
      </c>
      <c r="C17" s="18">
        <v>0.05</v>
      </c>
      <c r="D17" s="16">
        <f>C17*A17</f>
        <v>340</v>
      </c>
    </row>
    <row r="18" spans="1:6" x14ac:dyDescent="0.2">
      <c r="A18" s="16">
        <f t="shared" si="0"/>
        <v>-6200</v>
      </c>
      <c r="B18" s="17">
        <f t="shared" si="0"/>
        <v>1</v>
      </c>
      <c r="C18" s="18">
        <v>0.03</v>
      </c>
      <c r="D18" s="16">
        <f>C18*A18</f>
        <v>-186</v>
      </c>
    </row>
    <row r="19" spans="1:6" x14ac:dyDescent="0.2">
      <c r="A19" s="16">
        <f t="shared" si="0"/>
        <v>6200</v>
      </c>
      <c r="B19" s="17">
        <f t="shared" si="0"/>
        <v>5</v>
      </c>
      <c r="C19" s="18">
        <v>0.05</v>
      </c>
      <c r="D19" s="19">
        <f t="shared" ref="D19" si="1">C19*A19</f>
        <v>310</v>
      </c>
    </row>
    <row r="20" spans="1:6" x14ac:dyDescent="0.2">
      <c r="C20" t="s">
        <v>18</v>
      </c>
      <c r="D20" s="16">
        <f>SUM(D15:D19)</f>
        <v>635</v>
      </c>
    </row>
    <row r="21" spans="1:6" x14ac:dyDescent="0.2">
      <c r="C21" t="s">
        <v>15</v>
      </c>
      <c r="D21" s="16">
        <f>SUM(A15:A19)</f>
        <v>7500</v>
      </c>
    </row>
    <row r="22" spans="1:6" x14ac:dyDescent="0.2">
      <c r="C22" t="s">
        <v>16</v>
      </c>
      <c r="D22" s="21">
        <f>D20/D21</f>
        <v>8.4666666666666668E-2</v>
      </c>
    </row>
    <row r="24" spans="1:6" x14ac:dyDescent="0.2">
      <c r="A24" s="1" t="s">
        <v>25</v>
      </c>
    </row>
    <row r="25" spans="1:6" x14ac:dyDescent="0.2">
      <c r="A25" s="22" t="s">
        <v>20</v>
      </c>
      <c r="B25" s="22" t="s">
        <v>11</v>
      </c>
      <c r="C25" s="22" t="s">
        <v>22</v>
      </c>
      <c r="D25" s="23" t="s">
        <v>6</v>
      </c>
      <c r="E25" s="23" t="s">
        <v>23</v>
      </c>
      <c r="F25" s="23" t="s">
        <v>19</v>
      </c>
    </row>
    <row r="26" spans="1:6" x14ac:dyDescent="0.2">
      <c r="A26" s="16">
        <f>A7</f>
        <v>7500</v>
      </c>
      <c r="B26" s="17">
        <f>B15</f>
        <v>5</v>
      </c>
      <c r="C26" s="18">
        <v>0.05</v>
      </c>
      <c r="D26" s="16">
        <f>A26*(1+C26)^B26</f>
        <v>9572.1117187500004</v>
      </c>
      <c r="E26" s="18">
        <f>C26+1%</f>
        <v>6.0000000000000005E-2</v>
      </c>
      <c r="F26" s="16">
        <f>D26/(1+E26)^B26</f>
        <v>7152.8387134228969</v>
      </c>
    </row>
    <row r="27" spans="1:6" x14ac:dyDescent="0.2">
      <c r="A27" s="16">
        <f t="shared" ref="A27:A30" si="2">A8</f>
        <v>-6800</v>
      </c>
      <c r="B27" s="17">
        <f t="shared" ref="B27:B30" si="3">B16</f>
        <v>1</v>
      </c>
      <c r="C27" s="18">
        <v>0.03</v>
      </c>
      <c r="D27" s="16">
        <f t="shared" ref="D27:D30" si="4">A27*(1+C27)^B27</f>
        <v>-7004</v>
      </c>
      <c r="E27" s="18">
        <f>C27+1%</f>
        <v>0.04</v>
      </c>
      <c r="F27" s="16">
        <f t="shared" ref="F27:F30" si="5">D27/(1+E27)^B27</f>
        <v>-6734.6153846153848</v>
      </c>
    </row>
    <row r="28" spans="1:6" x14ac:dyDescent="0.2">
      <c r="A28" s="16">
        <f t="shared" si="2"/>
        <v>6800</v>
      </c>
      <c r="B28" s="17">
        <f t="shared" si="3"/>
        <v>5</v>
      </c>
      <c r="C28" s="18">
        <v>0.05</v>
      </c>
      <c r="D28" s="16">
        <f t="shared" si="4"/>
        <v>8678.7146250000005</v>
      </c>
      <c r="E28" s="18">
        <f t="shared" ref="E28:E30" si="6">C28+1%</f>
        <v>6.0000000000000005E-2</v>
      </c>
      <c r="F28" s="16">
        <f t="shared" si="5"/>
        <v>6485.2404335034262</v>
      </c>
    </row>
    <row r="29" spans="1:6" x14ac:dyDescent="0.2">
      <c r="A29" s="16">
        <f t="shared" si="2"/>
        <v>-6200</v>
      </c>
      <c r="B29" s="17">
        <f t="shared" si="3"/>
        <v>1</v>
      </c>
      <c r="C29" s="18">
        <v>0.03</v>
      </c>
      <c r="D29" s="16">
        <f t="shared" si="4"/>
        <v>-6386</v>
      </c>
      <c r="E29" s="18">
        <f t="shared" si="6"/>
        <v>0.04</v>
      </c>
      <c r="F29" s="16">
        <f t="shared" si="5"/>
        <v>-6140.3846153846152</v>
      </c>
    </row>
    <row r="30" spans="1:6" x14ac:dyDescent="0.2">
      <c r="A30" s="16">
        <f t="shared" si="2"/>
        <v>6200</v>
      </c>
      <c r="B30" s="17">
        <f t="shared" si="3"/>
        <v>5</v>
      </c>
      <c r="C30" s="18">
        <v>0.05</v>
      </c>
      <c r="D30" s="16">
        <f t="shared" si="4"/>
        <v>7912.9456875000005</v>
      </c>
      <c r="E30" s="18">
        <f t="shared" si="6"/>
        <v>6.0000000000000005E-2</v>
      </c>
      <c r="F30" s="19">
        <f t="shared" si="5"/>
        <v>5913.0133364295943</v>
      </c>
    </row>
    <row r="31" spans="1:6" x14ac:dyDescent="0.2">
      <c r="E31" s="8" t="s">
        <v>15</v>
      </c>
      <c r="F31" s="16">
        <f>SUM(F26:F30)</f>
        <v>6676.0924833559175</v>
      </c>
    </row>
    <row r="32" spans="1:6" x14ac:dyDescent="0.2">
      <c r="E32" t="s">
        <v>20</v>
      </c>
      <c r="F32" s="19">
        <f>D21</f>
        <v>7500</v>
      </c>
    </row>
    <row r="33" spans="5:6" x14ac:dyDescent="0.2">
      <c r="E33" s="1" t="s">
        <v>21</v>
      </c>
      <c r="F33" s="24">
        <f>F31-F32</f>
        <v>-823.90751664408253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YTM</vt:lpstr>
      <vt:lpstr>Prices and Yields</vt:lpstr>
      <vt:lpstr>Arbitrage</vt:lpstr>
      <vt:lpstr>Orange County</vt:lpstr>
      <vt:lpstr>Coupon_Payment</vt:lpstr>
      <vt:lpstr>Face_Value</vt:lpstr>
      <vt:lpstr>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Hall</dc:creator>
  <cp:lastModifiedBy>Microsoft Office User</cp:lastModifiedBy>
  <dcterms:created xsi:type="dcterms:W3CDTF">2015-06-05T18:17:20Z</dcterms:created>
  <dcterms:modified xsi:type="dcterms:W3CDTF">2021-05-06T00:18:24Z</dcterms:modified>
</cp:coreProperties>
</file>