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Joseph Hall\Dropbox\Teaching\FIN 229 MSX Finance\Review Sessions\"/>
    </mc:Choice>
  </mc:AlternateContent>
  <xr:revisionPtr revIDLastSave="0" documentId="13_ncr:1_{D610EF63-9702-4726-AADE-661B5B6BE99F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NPV" sheetId="1" r:id="rId1"/>
    <sheet name="Shortcut practice" sheetId="2" r:id="rId2"/>
    <sheet name="Scratch" sheetId="3" r:id="rId3"/>
  </sheets>
  <definedNames>
    <definedName name="Cannibalization_of_Cost">NPV!$C$13</definedName>
    <definedName name="Cannibalization_of_Revenue">NPV!$C$12</definedName>
    <definedName name="CapEx">NPV!$C$9</definedName>
    <definedName name="Capital_Expenditure">NPV!#REF!</definedName>
    <definedName name="Corporate_Tax_Rate">NPV!$C$2</definedName>
    <definedName name="Cost_per_Engineer">NPV!$C$8</definedName>
    <definedName name="Cost_per_Unit">NPV!$C$6</definedName>
    <definedName name="Engineering_and_Design">NPV!$C$5</definedName>
    <definedName name="Engineers">NPV!$C$7</definedName>
    <definedName name="Marketing_per_Year">NPV!$C$10</definedName>
    <definedName name="my_favorite_number">NPV!$F$4</definedName>
    <definedName name="Office_Opportunity_Cost">NPV!$C$11</definedName>
    <definedName name="Payables">NPV!$C$15</definedName>
    <definedName name="Price_per_Unit">NPV!$C$3</definedName>
    <definedName name="Project_Cost_of_Capital">NPV!$C$15</definedName>
    <definedName name="Receivables">NPV!$C$14</definedName>
    <definedName name="solver_adj" localSheetId="0" hidden="1">NPV!$C$4</definedName>
    <definedName name="solver_adj" localSheetId="1" hidden="1">'Shortcut practice'!$E$14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2</definedName>
    <definedName name="solver_eng" localSheetId="0" hidden="1">1</definedName>
    <definedName name="solver_eng" localSheetId="1" hidden="1">1</definedName>
    <definedName name="solver_itr" localSheetId="0" hidden="1">2147483647</definedName>
    <definedName name="solver_itr" localSheetId="1" hidden="1">2147483647</definedName>
    <definedName name="solver_lin" localSheetId="0" hidden="1">2</definedName>
    <definedName name="solver_lin" localSheetId="1" hidden="1">2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2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opt" localSheetId="0" hidden="1">NPV!$H$35</definedName>
    <definedName name="solver_opt" localSheetId="1" hidden="1">'Shortcut practice'!$E$25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2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2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0</definedName>
    <definedName name="solver_val" localSheetId="1" hidden="1">40</definedName>
    <definedName name="solver_ver" localSheetId="0" hidden="1">2</definedName>
    <definedName name="solver_ver" localSheetId="1" hidden="1">2</definedName>
    <definedName name="Students">NPV!$F$5</definedName>
    <definedName name="Units_per_Year">NPV!$C$4</definedName>
    <definedName name="Working_Capital">NPV!$C$14</definedName>
    <definedName name="Years_of_Depreciation">NPV!#REF!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B6" i="3"/>
  <c r="F5" i="3"/>
  <c r="D5" i="3"/>
  <c r="E5" i="3" s="1"/>
  <c r="G5" i="3" s="1"/>
  <c r="H5" i="3" s="1"/>
  <c r="I5" i="3" s="1"/>
  <c r="J5" i="3" s="1"/>
  <c r="K5" i="3" s="1"/>
  <c r="L5" i="3" s="1"/>
  <c r="C5" i="3"/>
  <c r="D33" i="1"/>
  <c r="C26" i="1"/>
  <c r="C25" i="1"/>
  <c r="E15" i="2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F8" i="1"/>
  <c r="B25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B4" i="2"/>
  <c r="A4" i="2"/>
  <c r="A5" i="2" s="1"/>
  <c r="A6" i="2" s="1"/>
  <c r="A7" i="2" s="1"/>
  <c r="A8" i="2" s="1"/>
  <c r="A9" i="2" s="1"/>
  <c r="A3" i="2"/>
  <c r="C2" i="2"/>
  <c r="D2" i="2" s="1"/>
  <c r="E2" i="2" s="1"/>
  <c r="F2" i="2" s="1"/>
  <c r="G2" i="2" s="1"/>
  <c r="H2" i="2" s="1"/>
  <c r="I2" i="2" s="1"/>
  <c r="B2" i="2"/>
  <c r="E18" i="1"/>
  <c r="F18" i="1"/>
  <c r="G18" i="1"/>
  <c r="E31" i="1"/>
  <c r="F31" i="1"/>
  <c r="G31" i="1"/>
  <c r="H31" i="1"/>
  <c r="H32" i="1" s="1"/>
  <c r="D31" i="1"/>
  <c r="C22" i="1"/>
  <c r="C29" i="1"/>
  <c r="D23" i="1" s="1"/>
  <c r="D28" i="1" s="1"/>
  <c r="D18" i="1"/>
  <c r="H23" i="1" l="1"/>
  <c r="H24" i="1" s="1"/>
  <c r="G23" i="1"/>
  <c r="F23" i="1"/>
  <c r="E23" i="1"/>
  <c r="E21" i="1"/>
  <c r="F21" i="1"/>
  <c r="G21" i="1"/>
  <c r="D21" i="1"/>
  <c r="E19" i="1"/>
  <c r="F19" i="1"/>
  <c r="G19" i="1"/>
  <c r="D19" i="1"/>
  <c r="D20" i="1" s="1"/>
  <c r="E28" i="1"/>
  <c r="F28" i="1"/>
  <c r="G28" i="1"/>
  <c r="C24" i="1"/>
  <c r="D24" i="1" l="1"/>
  <c r="D25" i="1" s="1"/>
  <c r="E33" i="1"/>
  <c r="H28" i="1"/>
  <c r="H25" i="1"/>
  <c r="H26" i="1" s="1"/>
  <c r="E20" i="1"/>
  <c r="E24" i="1" s="1"/>
  <c r="G20" i="1"/>
  <c r="G24" i="1" s="1"/>
  <c r="G25" i="1" s="1"/>
  <c r="F20" i="1"/>
  <c r="F24" i="1" s="1"/>
  <c r="C32" i="1" l="1"/>
  <c r="C34" i="1" s="1"/>
  <c r="F33" i="1"/>
  <c r="G26" i="1"/>
  <c r="G32" i="1" s="1"/>
  <c r="F25" i="1"/>
  <c r="F26" i="1" s="1"/>
  <c r="F32" i="1" s="1"/>
  <c r="D26" i="1"/>
  <c r="E25" i="1"/>
  <c r="E26" i="1" s="1"/>
  <c r="E32" i="1" l="1"/>
  <c r="E34" i="1" s="1"/>
  <c r="D32" i="1"/>
  <c r="D34" i="1" s="1"/>
  <c r="G33" i="1"/>
  <c r="F34" i="1"/>
  <c r="H33" i="1" l="1"/>
  <c r="H34" i="1" s="1"/>
  <c r="G34" i="1"/>
  <c r="H35" i="1" l="1"/>
</calcChain>
</file>

<file path=xl/sharedStrings.xml><?xml version="1.0" encoding="utf-8"?>
<sst xmlns="http://schemas.openxmlformats.org/spreadsheetml/2006/main" count="73" uniqueCount="70">
  <si>
    <t xml:space="preserve">Incremental Earnings Forecast </t>
  </si>
  <si>
    <t>Corporate Tax Rate</t>
  </si>
  <si>
    <t>Sales</t>
  </si>
  <si>
    <t>CoGS</t>
  </si>
  <si>
    <t>Year</t>
  </si>
  <si>
    <t>Gross Profit</t>
  </si>
  <si>
    <t>SG&amp;A</t>
  </si>
  <si>
    <t>CapEx</t>
  </si>
  <si>
    <t>Price per Unit</t>
  </si>
  <si>
    <t>Units per Year</t>
  </si>
  <si>
    <t xml:space="preserve">All $s in ,000's </t>
  </si>
  <si>
    <t>Globals</t>
  </si>
  <si>
    <t>Cost per Unit</t>
  </si>
  <si>
    <t xml:space="preserve">Cost per Engineer </t>
  </si>
  <si>
    <t>Engineers</t>
  </si>
  <si>
    <t>Marketing per Year</t>
  </si>
  <si>
    <t>R&amp;D</t>
  </si>
  <si>
    <t>Engineering and Design</t>
  </si>
  <si>
    <t>Depreciation</t>
  </si>
  <si>
    <t>EBIT</t>
  </si>
  <si>
    <t>Income Tax</t>
  </si>
  <si>
    <t>Unlevered Net Income</t>
  </si>
  <si>
    <t xml:space="preserve">Cannibalization of Revenue </t>
  </si>
  <si>
    <t>Cannibalization of Cost</t>
  </si>
  <si>
    <t>Office Opportunity Cost</t>
  </si>
  <si>
    <t>Free Cash Flow</t>
  </si>
  <si>
    <t>Plus: Depreciation</t>
  </si>
  <si>
    <t>Less: CapEx</t>
  </si>
  <si>
    <t>Less: Increases in NWC</t>
  </si>
  <si>
    <t>Working Capital</t>
  </si>
  <si>
    <t>Project Cost of Capital</t>
  </si>
  <si>
    <t>Discount Factor</t>
  </si>
  <si>
    <t>PV of Free Cash Flow</t>
  </si>
  <si>
    <t>NPV</t>
  </si>
  <si>
    <t>"Discount Rate"</t>
  </si>
  <si>
    <t>Replication of Table 8.3 from Berk &amp; DeMarzo</t>
  </si>
  <si>
    <t>Q: Where do sunk costs go in the analysis?</t>
  </si>
  <si>
    <t xml:space="preserve">Q: Why do we subtract things from profits, only to add them back again later? </t>
  </si>
  <si>
    <t>Q: What's the deal with working capital?</t>
  </si>
  <si>
    <t>A: Since we need to "work" the capital, it's not free cash flow until the time when we are done using it.</t>
  </si>
  <si>
    <t>A: If it has positive NPV</t>
  </si>
  <si>
    <t>A: To pay less taxes</t>
  </si>
  <si>
    <t>A: Nowhere</t>
  </si>
  <si>
    <t>Q: How do we decide that a project is worth its cost?</t>
  </si>
  <si>
    <t>Quiz:</t>
  </si>
  <si>
    <t>(NWC)</t>
  </si>
  <si>
    <t>DON'T ADD THIS NUMBER TO FREE CASH FLOW</t>
  </si>
  <si>
    <t>DO add this number</t>
  </si>
  <si>
    <t xml:space="preserve">Shortcuts: </t>
  </si>
  <si>
    <t xml:space="preserve">select area </t>
  </si>
  <si>
    <t>Shift + arrow key</t>
  </si>
  <si>
    <t>Ctrl/Cmd + arrow key</t>
  </si>
  <si>
    <t xml:space="preserve">Zoom to next/last non-blank cell </t>
  </si>
  <si>
    <t>Ctrl/Cmd + z</t>
  </si>
  <si>
    <t>Undo</t>
  </si>
  <si>
    <t>Students</t>
  </si>
  <si>
    <t>Define names with Formuas &gt; Define Name</t>
  </si>
  <si>
    <t>Ctr/Cmd + d</t>
  </si>
  <si>
    <t xml:space="preserve">copy down </t>
  </si>
  <si>
    <t>Ctr/Cmd + r</t>
  </si>
  <si>
    <t>copy right</t>
  </si>
  <si>
    <t>Data &gt; Analysis Tools &gt; Solver Add-In</t>
  </si>
  <si>
    <t>Get Solver Add-In</t>
  </si>
  <si>
    <t>Data &gt; Solver Add-In</t>
  </si>
  <si>
    <t>Use Solver</t>
  </si>
  <si>
    <t>Q: What initial number do we need to start with to end up with $40?</t>
  </si>
  <si>
    <t>A: 14.02</t>
  </si>
  <si>
    <t>FCF</t>
  </si>
  <si>
    <t>Discount rate</t>
  </si>
  <si>
    <t>Discounted 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</si>
</sst>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"/>
    <numFmt numFmtId="167" formatCode="_(&quot;$&quot;* #,##0_);_(&quot;$&quot;* \(#,##0\);_(&quot;$&quot;* &quot;-&quot;?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0" fillId="0" borderId="1" xfId="0" applyBorder="1"/>
    <xf numFmtId="0" fontId="0" fillId="0" borderId="0" xfId="0" applyAlignment="1">
      <alignment horizontal="right" indent="1"/>
    </xf>
    <xf numFmtId="0" fontId="0" fillId="0" borderId="0" xfId="0" applyFill="1" applyBorder="1"/>
    <xf numFmtId="0" fontId="3" fillId="0" borderId="0" xfId="0" applyFont="1"/>
    <xf numFmtId="165" fontId="0" fillId="0" borderId="0" xfId="2" applyNumberFormat="1" applyFont="1"/>
    <xf numFmtId="165" fontId="0" fillId="0" borderId="1" xfId="2" applyNumberFormat="1" applyFont="1" applyBorder="1"/>
    <xf numFmtId="165" fontId="0" fillId="0" borderId="0" xfId="2" applyNumberFormat="1" applyFont="1" applyFill="1" applyBorder="1"/>
    <xf numFmtId="0" fontId="0" fillId="0" borderId="0" xfId="2" applyNumberFormat="1" applyFont="1" applyAlignment="1">
      <alignment horizontal="right" indent="1"/>
    </xf>
    <xf numFmtId="9" fontId="0" fillId="0" borderId="0" xfId="0" applyNumberFormat="1" applyAlignment="1">
      <alignment horizontal="right"/>
    </xf>
    <xf numFmtId="44" fontId="0" fillId="0" borderId="0" xfId="2" applyFont="1" applyAlignment="1">
      <alignment horizontal="right"/>
    </xf>
    <xf numFmtId="164" fontId="0" fillId="0" borderId="0" xfId="1" applyNumberFormat="1" applyFont="1" applyAlignment="1">
      <alignment horizontal="right" indent="1"/>
    </xf>
    <xf numFmtId="44" fontId="0" fillId="0" borderId="0" xfId="2" applyFont="1" applyAlignment="1">
      <alignment horizontal="right" indent="1"/>
    </xf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Alignment="1">
      <alignment horizontal="right" indent="1"/>
    </xf>
    <xf numFmtId="0" fontId="0" fillId="0" borderId="1" xfId="0" applyFill="1" applyBorder="1"/>
    <xf numFmtId="0" fontId="0" fillId="0" borderId="1" xfId="0" applyFont="1" applyBorder="1"/>
    <xf numFmtId="165" fontId="0" fillId="0" borderId="0" xfId="0" applyNumberFormat="1"/>
    <xf numFmtId="0" fontId="2" fillId="0" borderId="0" xfId="0" applyFont="1" applyFill="1" applyBorder="1"/>
    <xf numFmtId="0" fontId="0" fillId="0" borderId="1" xfId="0" applyFont="1" applyFill="1" applyBorder="1"/>
    <xf numFmtId="166" fontId="0" fillId="0" borderId="1" xfId="0" applyNumberFormat="1" applyBorder="1"/>
    <xf numFmtId="167" fontId="0" fillId="0" borderId="0" xfId="0" applyNumberFormat="1"/>
    <xf numFmtId="167" fontId="2" fillId="0" borderId="0" xfId="0" applyNumberFormat="1" applyFont="1"/>
    <xf numFmtId="44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9" fontId="2" fillId="0" borderId="0" xfId="3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9" fontId="0" fillId="0" borderId="0" xfId="0" applyNumberFormat="1"/>
    <xf numFmtId="2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opLeftCell="A11" zoomScale="117" zoomScaleNormal="85" workbookViewId="0">
      <selection activeCell="D34" sqref="D34"/>
    </sheetView>
  </sheetViews>
  <sheetFormatPr defaultColWidth="8.77734375" defaultRowHeight="14.4" x14ac:dyDescent="0.3"/>
  <cols>
    <col min="1" max="1" width="4.77734375" customWidth="1"/>
    <col min="2" max="2" width="27" bestFit="1" customWidth="1"/>
    <col min="3" max="3" width="13.44140625" bestFit="1" customWidth="1"/>
    <col min="4" max="5" width="12.6640625" customWidth="1"/>
    <col min="6" max="8" width="12.6640625" bestFit="1" customWidth="1"/>
  </cols>
  <sheetData>
    <row r="1" spans="2:8" x14ac:dyDescent="0.3">
      <c r="B1" s="1" t="s">
        <v>11</v>
      </c>
      <c r="C1" s="6" t="s">
        <v>10</v>
      </c>
    </row>
    <row r="2" spans="2:8" x14ac:dyDescent="0.3">
      <c r="B2" t="s">
        <v>1</v>
      </c>
      <c r="C2" s="11">
        <v>0.2</v>
      </c>
    </row>
    <row r="3" spans="2:8" x14ac:dyDescent="0.3">
      <c r="B3" t="s">
        <v>8</v>
      </c>
      <c r="C3" s="12">
        <v>0.26</v>
      </c>
    </row>
    <row r="4" spans="2:8" x14ac:dyDescent="0.3">
      <c r="B4" t="s">
        <v>9</v>
      </c>
      <c r="C4" s="13">
        <v>100000</v>
      </c>
      <c r="E4" t="s">
        <v>56</v>
      </c>
    </row>
    <row r="5" spans="2:8" x14ac:dyDescent="0.3">
      <c r="B5" t="s">
        <v>17</v>
      </c>
      <c r="C5" s="16">
        <v>5000</v>
      </c>
      <c r="E5" t="s">
        <v>55</v>
      </c>
      <c r="F5">
        <v>100</v>
      </c>
    </row>
    <row r="6" spans="2:8" x14ac:dyDescent="0.3">
      <c r="B6" t="s">
        <v>12</v>
      </c>
      <c r="C6" s="14">
        <v>0.11</v>
      </c>
    </row>
    <row r="7" spans="2:8" x14ac:dyDescent="0.3">
      <c r="B7" t="s">
        <v>14</v>
      </c>
      <c r="C7" s="10">
        <v>50</v>
      </c>
    </row>
    <row r="8" spans="2:8" x14ac:dyDescent="0.3">
      <c r="B8" t="s">
        <v>13</v>
      </c>
      <c r="C8" s="14">
        <v>200</v>
      </c>
      <c r="F8">
        <f>Students</f>
        <v>100</v>
      </c>
    </row>
    <row r="9" spans="2:8" x14ac:dyDescent="0.3">
      <c r="B9" t="s">
        <v>7</v>
      </c>
      <c r="C9" s="15">
        <v>7500</v>
      </c>
    </row>
    <row r="10" spans="2:8" x14ac:dyDescent="0.3">
      <c r="B10" t="s">
        <v>15</v>
      </c>
      <c r="C10" s="7">
        <v>2800</v>
      </c>
    </row>
    <row r="11" spans="2:8" x14ac:dyDescent="0.3">
      <c r="B11" t="s">
        <v>24</v>
      </c>
      <c r="C11" s="7">
        <v>200</v>
      </c>
    </row>
    <row r="12" spans="2:8" x14ac:dyDescent="0.3">
      <c r="B12" t="s">
        <v>22</v>
      </c>
      <c r="C12" s="7">
        <v>2500</v>
      </c>
    </row>
    <row r="13" spans="2:8" x14ac:dyDescent="0.3">
      <c r="B13" t="s">
        <v>23</v>
      </c>
      <c r="C13" s="7">
        <v>1500</v>
      </c>
    </row>
    <row r="14" spans="2:8" x14ac:dyDescent="0.3">
      <c r="B14" t="s">
        <v>29</v>
      </c>
      <c r="C14" s="7">
        <v>2100</v>
      </c>
    </row>
    <row r="15" spans="2:8" x14ac:dyDescent="0.3">
      <c r="B15" t="s">
        <v>30</v>
      </c>
      <c r="C15" s="29">
        <v>0.12</v>
      </c>
      <c r="D15" t="s">
        <v>34</v>
      </c>
    </row>
    <row r="16" spans="2:8" x14ac:dyDescent="0.3">
      <c r="C16" s="2" t="s">
        <v>4</v>
      </c>
      <c r="D16" s="2"/>
      <c r="E16" s="2"/>
      <c r="F16" s="2"/>
      <c r="G16" s="2"/>
      <c r="H16" s="2"/>
    </row>
    <row r="17" spans="1:9" x14ac:dyDescent="0.3">
      <c r="B17" s="30" t="s">
        <v>0</v>
      </c>
      <c r="C17" s="31">
        <v>0</v>
      </c>
      <c r="D17" s="31">
        <v>1</v>
      </c>
      <c r="E17" s="31">
        <v>2</v>
      </c>
      <c r="F17" s="31">
        <v>3</v>
      </c>
      <c r="G17" s="31">
        <v>4</v>
      </c>
      <c r="H17" s="31">
        <v>5</v>
      </c>
    </row>
    <row r="18" spans="1:9" x14ac:dyDescent="0.3">
      <c r="A18" s="4">
        <v>1</v>
      </c>
      <c r="B18" t="s">
        <v>2</v>
      </c>
      <c r="C18" s="7"/>
      <c r="D18" s="7">
        <f>Price_per_Unit*Units_per_Year-Cannibalization_of_Revenue</f>
        <v>23500</v>
      </c>
      <c r="E18" s="7">
        <f>Price_per_Unit*Units_per_Year-Cannibalization_of_Revenue</f>
        <v>23500</v>
      </c>
      <c r="F18" s="7">
        <f>Price_per_Unit*Units_per_Year-Cannibalization_of_Revenue</f>
        <v>23500</v>
      </c>
      <c r="G18" s="7">
        <f>Price_per_Unit*Units_per_Year-Cannibalization_of_Revenue</f>
        <v>23500</v>
      </c>
      <c r="H18" s="7"/>
    </row>
    <row r="19" spans="1:9" x14ac:dyDescent="0.3">
      <c r="A19" s="4">
        <v>2</v>
      </c>
      <c r="B19" s="3" t="s">
        <v>3</v>
      </c>
      <c r="C19" s="8"/>
      <c r="D19" s="8">
        <f>-Cost_per_Unit*Units_per_Year+Cannibalization_of_Cost</f>
        <v>-9500</v>
      </c>
      <c r="E19" s="8">
        <f>-Cost_per_Unit*Units_per_Year+Cannibalization_of_Cost</f>
        <v>-9500</v>
      </c>
      <c r="F19" s="8">
        <f>-Cost_per_Unit*Units_per_Year+Cannibalization_of_Cost</f>
        <v>-9500</v>
      </c>
      <c r="G19" s="8">
        <f>-Cost_per_Unit*Units_per_Year+Cannibalization_of_Cost</f>
        <v>-9500</v>
      </c>
      <c r="H19" s="8"/>
    </row>
    <row r="20" spans="1:9" x14ac:dyDescent="0.3">
      <c r="A20" s="4">
        <v>3</v>
      </c>
      <c r="B20" s="1" t="s">
        <v>5</v>
      </c>
      <c r="C20" s="7"/>
      <c r="D20" s="9">
        <f>SUM(D18:D19)</f>
        <v>14000</v>
      </c>
      <c r="E20" s="9">
        <f t="shared" ref="E20:G20" si="0">SUM(E18:E19)</f>
        <v>14000</v>
      </c>
      <c r="F20" s="9">
        <f t="shared" si="0"/>
        <v>14000</v>
      </c>
      <c r="G20" s="9">
        <f t="shared" si="0"/>
        <v>14000</v>
      </c>
      <c r="H20" s="7"/>
    </row>
    <row r="21" spans="1:9" x14ac:dyDescent="0.3">
      <c r="A21" s="4">
        <v>4</v>
      </c>
      <c r="B21" s="5" t="s">
        <v>6</v>
      </c>
      <c r="C21" s="7"/>
      <c r="D21" s="9">
        <f>-Marketing_per_Year-Office_Opportunity_Cost</f>
        <v>-3000</v>
      </c>
      <c r="E21" s="9">
        <f>-Marketing_per_Year-Office_Opportunity_Cost</f>
        <v>-3000</v>
      </c>
      <c r="F21" s="9">
        <f>-Marketing_per_Year-Office_Opportunity_Cost</f>
        <v>-3000</v>
      </c>
      <c r="G21" s="9">
        <f>-Marketing_per_Year-Office_Opportunity_Cost</f>
        <v>-3000</v>
      </c>
      <c r="H21" s="7"/>
    </row>
    <row r="22" spans="1:9" x14ac:dyDescent="0.3">
      <c r="A22" s="4">
        <v>5</v>
      </c>
      <c r="B22" s="5" t="s">
        <v>16</v>
      </c>
      <c r="C22" s="7">
        <f>-(Engineering_and_Design+Engineers*Cost_per_Engineer)</f>
        <v>-15000</v>
      </c>
      <c r="D22" s="7"/>
      <c r="E22" s="7"/>
      <c r="F22" s="7"/>
      <c r="G22" s="7"/>
      <c r="H22" s="7"/>
    </row>
    <row r="23" spans="1:9" x14ac:dyDescent="0.3">
      <c r="A23" s="4">
        <v>6</v>
      </c>
      <c r="B23" s="17" t="s">
        <v>18</v>
      </c>
      <c r="C23" s="8"/>
      <c r="D23" s="8">
        <f>$C$29/5</f>
        <v>-1500</v>
      </c>
      <c r="E23" s="8">
        <f t="shared" ref="E23:H23" si="1">$C$29/5</f>
        <v>-1500</v>
      </c>
      <c r="F23" s="8">
        <f t="shared" si="1"/>
        <v>-1500</v>
      </c>
      <c r="G23" s="8">
        <f t="shared" si="1"/>
        <v>-1500</v>
      </c>
      <c r="H23" s="8">
        <f t="shared" si="1"/>
        <v>-1500</v>
      </c>
    </row>
    <row r="24" spans="1:9" x14ac:dyDescent="0.3">
      <c r="A24" s="4">
        <v>7</v>
      </c>
      <c r="B24" s="1" t="s">
        <v>19</v>
      </c>
      <c r="C24" s="7">
        <f>SUM(C20:C23)</f>
        <v>-15000</v>
      </c>
      <c r="D24" s="7">
        <f>SUM(D20:D23)</f>
        <v>9500</v>
      </c>
      <c r="E24" s="7">
        <f t="shared" ref="E24:H24" si="2">SUM(E20:E23)</f>
        <v>9500</v>
      </c>
      <c r="F24" s="7">
        <f t="shared" si="2"/>
        <v>9500</v>
      </c>
      <c r="G24" s="7">
        <f t="shared" si="2"/>
        <v>9500</v>
      </c>
      <c r="H24" s="7">
        <f t="shared" si="2"/>
        <v>-1500</v>
      </c>
    </row>
    <row r="25" spans="1:9" x14ac:dyDescent="0.3">
      <c r="A25" s="4">
        <v>8</v>
      </c>
      <c r="B25" s="17" t="s">
        <v>20</v>
      </c>
      <c r="C25" s="8">
        <f>-C24*Corporate_Tax_Rate</f>
        <v>3000</v>
      </c>
      <c r="D25" s="8">
        <f>-D24*Corporate_Tax_Rate</f>
        <v>-1900</v>
      </c>
      <c r="E25" s="8">
        <f t="shared" ref="C25:H25" si="3">-E24*Corporate_Tax_Rate</f>
        <v>-1900</v>
      </c>
      <c r="F25" s="8">
        <f t="shared" si="3"/>
        <v>-1900</v>
      </c>
      <c r="G25" s="8">
        <f>-G24*Corporate_Tax_Rate</f>
        <v>-1900</v>
      </c>
      <c r="H25" s="8">
        <f t="shared" si="3"/>
        <v>300</v>
      </c>
    </row>
    <row r="26" spans="1:9" x14ac:dyDescent="0.3">
      <c r="A26" s="4">
        <v>9</v>
      </c>
      <c r="B26" s="1" t="s">
        <v>21</v>
      </c>
      <c r="C26" s="7">
        <f>SUM(C24:C25)</f>
        <v>-12000</v>
      </c>
      <c r="D26" s="7">
        <f t="shared" ref="D26:H26" si="4">SUM(D24:D25)</f>
        <v>7600</v>
      </c>
      <c r="E26" s="7">
        <f>SUM(E24:E25)</f>
        <v>7600</v>
      </c>
      <c r="F26" s="7">
        <f t="shared" si="4"/>
        <v>7600</v>
      </c>
      <c r="G26" s="7">
        <f t="shared" si="4"/>
        <v>7600</v>
      </c>
      <c r="H26" s="7">
        <f t="shared" si="4"/>
        <v>-1200</v>
      </c>
    </row>
    <row r="27" spans="1:9" x14ac:dyDescent="0.3">
      <c r="A27" s="1" t="s">
        <v>25</v>
      </c>
      <c r="C27" s="7"/>
      <c r="D27" s="7"/>
      <c r="E27" s="7"/>
      <c r="F27" s="7"/>
      <c r="G27" s="7"/>
      <c r="H27" s="7"/>
    </row>
    <row r="28" spans="1:9" x14ac:dyDescent="0.3">
      <c r="A28" s="4">
        <v>10</v>
      </c>
      <c r="B28" s="1" t="s">
        <v>26</v>
      </c>
      <c r="C28" s="7"/>
      <c r="D28" s="7">
        <f>-D23</f>
        <v>1500</v>
      </c>
      <c r="E28" s="7">
        <f t="shared" ref="E28:H28" si="5">-E23</f>
        <v>1500</v>
      </c>
      <c r="F28" s="7">
        <f t="shared" si="5"/>
        <v>1500</v>
      </c>
      <c r="G28" s="7">
        <f t="shared" si="5"/>
        <v>1500</v>
      </c>
      <c r="H28" s="7">
        <f t="shared" si="5"/>
        <v>1500</v>
      </c>
    </row>
    <row r="29" spans="1:9" x14ac:dyDescent="0.3">
      <c r="A29" s="4">
        <v>11</v>
      </c>
      <c r="B29" t="s">
        <v>27</v>
      </c>
      <c r="C29" s="7">
        <f>-CapEx</f>
        <v>-7500</v>
      </c>
      <c r="D29" s="7"/>
      <c r="E29" s="7"/>
      <c r="F29" s="7"/>
      <c r="G29" s="7"/>
      <c r="H29" s="7"/>
    </row>
    <row r="30" spans="1:9" x14ac:dyDescent="0.3">
      <c r="A30" s="4"/>
      <c r="B30" s="26" t="s">
        <v>45</v>
      </c>
      <c r="C30" s="7"/>
      <c r="D30" s="7">
        <v>2100</v>
      </c>
      <c r="E30" s="7">
        <v>2100</v>
      </c>
      <c r="F30" s="7">
        <v>2100</v>
      </c>
      <c r="G30" s="7">
        <v>2100</v>
      </c>
      <c r="H30" s="7"/>
      <c r="I30" s="1" t="s">
        <v>46</v>
      </c>
    </row>
    <row r="31" spans="1:9" x14ac:dyDescent="0.3">
      <c r="A31" s="4">
        <v>12</v>
      </c>
      <c r="B31" s="18" t="s">
        <v>28</v>
      </c>
      <c r="C31" s="3"/>
      <c r="D31" s="8">
        <f>C30-D30</f>
        <v>-2100</v>
      </c>
      <c r="E31" s="8">
        <f t="shared" ref="E31:H31" si="6">D30-E30</f>
        <v>0</v>
      </c>
      <c r="F31" s="8">
        <f t="shared" si="6"/>
        <v>0</v>
      </c>
      <c r="G31" s="8">
        <f t="shared" si="6"/>
        <v>0</v>
      </c>
      <c r="H31" s="8">
        <f t="shared" si="6"/>
        <v>2100</v>
      </c>
      <c r="I31" t="s">
        <v>47</v>
      </c>
    </row>
    <row r="32" spans="1:9" x14ac:dyDescent="0.3">
      <c r="A32" s="4">
        <v>13</v>
      </c>
      <c r="B32" s="1" t="s">
        <v>25</v>
      </c>
      <c r="C32" s="19">
        <f>SUM(C26:C31)</f>
        <v>-19500</v>
      </c>
      <c r="D32" s="19">
        <f>SUM(D26:D29)+D31</f>
        <v>7000</v>
      </c>
      <c r="E32" s="19">
        <f t="shared" ref="E32:H32" si="7">SUM(E26:E29)+E31</f>
        <v>9100</v>
      </c>
      <c r="F32" s="19">
        <f t="shared" si="7"/>
        <v>9100</v>
      </c>
      <c r="G32" s="19">
        <f t="shared" si="7"/>
        <v>9100</v>
      </c>
      <c r="H32" s="19">
        <f t="shared" si="7"/>
        <v>2400</v>
      </c>
    </row>
    <row r="33" spans="1:8" x14ac:dyDescent="0.3">
      <c r="A33" s="4">
        <v>14</v>
      </c>
      <c r="B33" s="21" t="s">
        <v>31</v>
      </c>
      <c r="C33" s="22">
        <v>1</v>
      </c>
      <c r="D33" s="22">
        <f>C33/(1+Project_Cost_of_Capital)</f>
        <v>0.89285714285714279</v>
      </c>
      <c r="E33" s="22">
        <f>D33/(1+Project_Cost_of_Capital)</f>
        <v>0.79719387755102022</v>
      </c>
      <c r="F33" s="22">
        <f>E33/(1+Project_Cost_of_Capital)</f>
        <v>0.71178024781341087</v>
      </c>
      <c r="G33" s="22">
        <f>F33/(1+Project_Cost_of_Capital)</f>
        <v>0.6355180784048311</v>
      </c>
      <c r="H33" s="22">
        <f>G33/(1+Project_Cost_of_Capital)</f>
        <v>0.56742685571859919</v>
      </c>
    </row>
    <row r="34" spans="1:8" x14ac:dyDescent="0.3">
      <c r="A34" s="4">
        <v>15</v>
      </c>
      <c r="B34" s="20" t="s">
        <v>32</v>
      </c>
      <c r="C34" s="23">
        <f>C33*C32</f>
        <v>-19500</v>
      </c>
      <c r="D34" s="23">
        <f t="shared" ref="D34:G34" si="8">D33*D32</f>
        <v>6250</v>
      </c>
      <c r="E34" s="23">
        <f>E33*E32</f>
        <v>7254.4642857142844</v>
      </c>
      <c r="F34" s="23">
        <f t="shared" si="8"/>
        <v>6477.2002551020387</v>
      </c>
      <c r="G34" s="23">
        <f t="shared" si="8"/>
        <v>5783.2145134839629</v>
      </c>
      <c r="H34" s="23">
        <f>H33*H32</f>
        <v>1361.824453724638</v>
      </c>
    </row>
    <row r="35" spans="1:8" x14ac:dyDescent="0.3">
      <c r="A35" s="4">
        <v>16</v>
      </c>
      <c r="B35" s="1" t="s">
        <v>33</v>
      </c>
      <c r="H35" s="24">
        <f>SUM(C34:H34)</f>
        <v>7626.7035080249243</v>
      </c>
    </row>
    <row r="36" spans="1:8" x14ac:dyDescent="0.3">
      <c r="B36" s="1"/>
      <c r="H36" s="25"/>
    </row>
    <row r="37" spans="1:8" x14ac:dyDescent="0.3">
      <c r="B37" s="1" t="s">
        <v>35</v>
      </c>
      <c r="H37" s="25"/>
    </row>
    <row r="38" spans="1:8" x14ac:dyDescent="0.3">
      <c r="B38" s="1" t="s">
        <v>44</v>
      </c>
    </row>
    <row r="39" spans="1:8" ht="28.8" x14ac:dyDescent="0.3">
      <c r="B39" s="27" t="s">
        <v>36</v>
      </c>
    </row>
    <row r="40" spans="1:8" x14ac:dyDescent="0.3">
      <c r="B40" s="28" t="s">
        <v>42</v>
      </c>
    </row>
    <row r="41" spans="1:8" ht="43.2" x14ac:dyDescent="0.3">
      <c r="B41" s="27" t="s">
        <v>37</v>
      </c>
    </row>
    <row r="42" spans="1:8" x14ac:dyDescent="0.3">
      <c r="B42" s="28" t="s">
        <v>41</v>
      </c>
    </row>
    <row r="43" spans="1:8" ht="28.8" x14ac:dyDescent="0.3">
      <c r="B43" s="27" t="s">
        <v>38</v>
      </c>
    </row>
    <row r="44" spans="1:8" ht="57.6" x14ac:dyDescent="0.3">
      <c r="B44" s="28" t="s">
        <v>39</v>
      </c>
    </row>
    <row r="45" spans="1:8" ht="28.8" x14ac:dyDescent="0.3">
      <c r="B45" s="27" t="s">
        <v>43</v>
      </c>
    </row>
    <row r="46" spans="1:8" x14ac:dyDescent="0.3">
      <c r="B46" s="28" t="s">
        <v>40</v>
      </c>
    </row>
    <row r="47" spans="1:8" x14ac:dyDescent="0.3">
      <c r="B47" s="26"/>
    </row>
    <row r="48" spans="1:8" x14ac:dyDescent="0.3">
      <c r="B48" s="26"/>
    </row>
    <row r="49" spans="2:2" x14ac:dyDescent="0.3">
      <c r="B49" s="26"/>
    </row>
    <row r="50" spans="2:2" x14ac:dyDescent="0.3">
      <c r="B50" s="26"/>
    </row>
    <row r="51" spans="2:2" x14ac:dyDescent="0.3">
      <c r="B51" s="26"/>
    </row>
    <row r="52" spans="2:2" x14ac:dyDescent="0.3">
      <c r="B52" s="26"/>
    </row>
    <row r="53" spans="2:2" x14ac:dyDescent="0.3">
      <c r="B53" s="26"/>
    </row>
    <row r="54" spans="2:2" x14ac:dyDescent="0.3">
      <c r="B54" s="26"/>
    </row>
    <row r="55" spans="2:2" x14ac:dyDescent="0.3">
      <c r="B55" s="26"/>
    </row>
    <row r="56" spans="2:2" x14ac:dyDescent="0.3">
      <c r="B56" s="26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0A67-99F3-374C-A569-A20003C26CDD}">
  <dimension ref="A1:I27"/>
  <sheetViews>
    <sheetView zoomScale="85" zoomScaleNormal="85" workbookViewId="0"/>
  </sheetViews>
  <sheetFormatPr defaultColWidth="11.5546875" defaultRowHeight="14.4" x14ac:dyDescent="0.3"/>
  <cols>
    <col min="5" max="5" width="28.44140625" bestFit="1" customWidth="1"/>
  </cols>
  <sheetData>
    <row r="1" spans="1:9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</row>
    <row r="2" spans="1:9" x14ac:dyDescent="0.3">
      <c r="A2">
        <v>1</v>
      </c>
      <c r="B2">
        <f>1+A2</f>
        <v>2</v>
      </c>
      <c r="C2">
        <f t="shared" ref="C2:I2" si="0">1+B2</f>
        <v>3</v>
      </c>
      <c r="D2">
        <f t="shared" si="0"/>
        <v>4</v>
      </c>
      <c r="E2">
        <f t="shared" si="0"/>
        <v>5</v>
      </c>
      <c r="F2">
        <f t="shared" si="0"/>
        <v>6</v>
      </c>
      <c r="G2">
        <f t="shared" si="0"/>
        <v>7</v>
      </c>
      <c r="H2">
        <f t="shared" si="0"/>
        <v>8</v>
      </c>
      <c r="I2">
        <f t="shared" si="0"/>
        <v>9</v>
      </c>
    </row>
    <row r="3" spans="1:9" x14ac:dyDescent="0.3">
      <c r="A3">
        <f>1+A2</f>
        <v>2</v>
      </c>
      <c r="C3">
        <f t="shared" ref="C3" si="1">1+B3</f>
        <v>1</v>
      </c>
    </row>
    <row r="4" spans="1:9" x14ac:dyDescent="0.3">
      <c r="A4">
        <f t="shared" ref="A4:A25" si="2">1+A3</f>
        <v>3</v>
      </c>
      <c r="B4">
        <f>A4*50%</f>
        <v>1.5</v>
      </c>
      <c r="C4">
        <f t="shared" ref="C4" si="3">1+B4</f>
        <v>2.5</v>
      </c>
      <c r="E4" t="s">
        <v>48</v>
      </c>
    </row>
    <row r="5" spans="1:9" x14ac:dyDescent="0.3">
      <c r="A5">
        <f t="shared" si="2"/>
        <v>4</v>
      </c>
      <c r="B5">
        <f t="shared" ref="B5:B25" si="4">A5*50%</f>
        <v>2</v>
      </c>
      <c r="C5">
        <f t="shared" ref="C5" si="5">1+B5</f>
        <v>3</v>
      </c>
      <c r="E5" t="s">
        <v>50</v>
      </c>
      <c r="F5" t="s">
        <v>49</v>
      </c>
    </row>
    <row r="6" spans="1:9" x14ac:dyDescent="0.3">
      <c r="A6">
        <f t="shared" si="2"/>
        <v>5</v>
      </c>
      <c r="B6">
        <f t="shared" si="4"/>
        <v>2.5</v>
      </c>
      <c r="C6">
        <f t="shared" ref="C6" si="6">1+B6</f>
        <v>3.5</v>
      </c>
      <c r="E6" t="s">
        <v>51</v>
      </c>
      <c r="F6" t="s">
        <v>52</v>
      </c>
    </row>
    <row r="7" spans="1:9" x14ac:dyDescent="0.3">
      <c r="A7">
        <f t="shared" si="2"/>
        <v>6</v>
      </c>
      <c r="B7">
        <f t="shared" si="4"/>
        <v>3</v>
      </c>
      <c r="C7">
        <f t="shared" ref="C7" si="7">1+B7</f>
        <v>4</v>
      </c>
      <c r="E7" t="s">
        <v>53</v>
      </c>
      <c r="F7" t="s">
        <v>54</v>
      </c>
    </row>
    <row r="8" spans="1:9" x14ac:dyDescent="0.3">
      <c r="A8">
        <f t="shared" si="2"/>
        <v>7</v>
      </c>
      <c r="B8">
        <f t="shared" si="4"/>
        <v>3.5</v>
      </c>
      <c r="C8">
        <f t="shared" ref="C8" si="8">1+B8</f>
        <v>4.5</v>
      </c>
      <c r="E8" t="s">
        <v>57</v>
      </c>
      <c r="F8" t="s">
        <v>58</v>
      </c>
    </row>
    <row r="9" spans="1:9" x14ac:dyDescent="0.3">
      <c r="A9">
        <f t="shared" si="2"/>
        <v>8</v>
      </c>
      <c r="B9">
        <f t="shared" si="4"/>
        <v>4</v>
      </c>
      <c r="C9">
        <f t="shared" ref="C9" si="9">1+B9</f>
        <v>5</v>
      </c>
      <c r="E9" t="s">
        <v>59</v>
      </c>
      <c r="F9" t="s">
        <v>60</v>
      </c>
    </row>
    <row r="10" spans="1:9" x14ac:dyDescent="0.3">
      <c r="A10">
        <f t="shared" si="2"/>
        <v>9</v>
      </c>
      <c r="B10">
        <f t="shared" si="4"/>
        <v>4.5</v>
      </c>
      <c r="C10">
        <f t="shared" ref="C10" si="10">1+B10</f>
        <v>5.5</v>
      </c>
      <c r="E10" t="s">
        <v>61</v>
      </c>
      <c r="F10" t="s">
        <v>62</v>
      </c>
    </row>
    <row r="11" spans="1:9" x14ac:dyDescent="0.3">
      <c r="A11">
        <f t="shared" si="2"/>
        <v>10</v>
      </c>
      <c r="B11">
        <f t="shared" si="4"/>
        <v>5</v>
      </c>
      <c r="C11">
        <f t="shared" ref="C11" si="11">1+B11</f>
        <v>6</v>
      </c>
      <c r="E11" t="s">
        <v>63</v>
      </c>
      <c r="F11" t="s">
        <v>64</v>
      </c>
    </row>
    <row r="12" spans="1:9" x14ac:dyDescent="0.3">
      <c r="A12">
        <f t="shared" si="2"/>
        <v>11</v>
      </c>
      <c r="B12">
        <f t="shared" si="4"/>
        <v>5.5</v>
      </c>
      <c r="C12">
        <f t="shared" ref="C12" si="12">1+B12</f>
        <v>6.5</v>
      </c>
    </row>
    <row r="13" spans="1:9" x14ac:dyDescent="0.3">
      <c r="A13">
        <f t="shared" si="2"/>
        <v>12</v>
      </c>
      <c r="B13">
        <f t="shared" si="4"/>
        <v>6</v>
      </c>
      <c r="C13">
        <f t="shared" ref="C13" si="13">1+B13</f>
        <v>7</v>
      </c>
    </row>
    <row r="14" spans="1:9" x14ac:dyDescent="0.3">
      <c r="A14">
        <f t="shared" si="2"/>
        <v>13</v>
      </c>
      <c r="B14">
        <f t="shared" si="4"/>
        <v>6.5</v>
      </c>
      <c r="C14">
        <f t="shared" ref="C14" si="14">1+B14</f>
        <v>7.5</v>
      </c>
      <c r="E14">
        <v>14.019755979255692</v>
      </c>
    </row>
    <row r="15" spans="1:9" x14ac:dyDescent="0.3">
      <c r="A15">
        <f t="shared" si="2"/>
        <v>14</v>
      </c>
      <c r="B15">
        <f t="shared" si="4"/>
        <v>7</v>
      </c>
      <c r="C15">
        <f t="shared" ref="C15" si="15">1+B15</f>
        <v>8</v>
      </c>
      <c r="E15">
        <f>E14*(1+10%)</f>
        <v>15.421731577181262</v>
      </c>
    </row>
    <row r="16" spans="1:9" x14ac:dyDescent="0.3">
      <c r="A16">
        <f t="shared" si="2"/>
        <v>15</v>
      </c>
      <c r="B16">
        <f t="shared" si="4"/>
        <v>7.5</v>
      </c>
      <c r="C16">
        <f t="shared" ref="C16" si="16">1+B16</f>
        <v>8.5</v>
      </c>
      <c r="E16">
        <f t="shared" ref="E16:E25" si="17">E15*(1+10%)</f>
        <v>16.963904734899391</v>
      </c>
    </row>
    <row r="17" spans="1:5" x14ac:dyDescent="0.3">
      <c r="A17">
        <f t="shared" si="2"/>
        <v>16</v>
      </c>
      <c r="B17">
        <f t="shared" si="4"/>
        <v>8</v>
      </c>
      <c r="C17">
        <f t="shared" ref="C17" si="18">1+B17</f>
        <v>9</v>
      </c>
      <c r="E17">
        <f t="shared" si="17"/>
        <v>18.660295208389332</v>
      </c>
    </row>
    <row r="18" spans="1:5" x14ac:dyDescent="0.3">
      <c r="A18">
        <f t="shared" si="2"/>
        <v>17</v>
      </c>
      <c r="B18">
        <f t="shared" si="4"/>
        <v>8.5</v>
      </c>
      <c r="C18">
        <f t="shared" ref="C18" si="19">1+B18</f>
        <v>9.5</v>
      </c>
      <c r="E18">
        <f t="shared" si="17"/>
        <v>20.526324729228268</v>
      </c>
    </row>
    <row r="19" spans="1:5" x14ac:dyDescent="0.3">
      <c r="A19">
        <f t="shared" si="2"/>
        <v>18</v>
      </c>
      <c r="B19">
        <f t="shared" si="4"/>
        <v>9</v>
      </c>
      <c r="C19">
        <f t="shared" ref="C19" si="20">1+B19</f>
        <v>10</v>
      </c>
      <c r="E19">
        <f t="shared" si="17"/>
        <v>22.578957202151095</v>
      </c>
    </row>
    <row r="20" spans="1:5" x14ac:dyDescent="0.3">
      <c r="A20">
        <f t="shared" si="2"/>
        <v>19</v>
      </c>
      <c r="B20">
        <f t="shared" si="4"/>
        <v>9.5</v>
      </c>
      <c r="C20">
        <f t="shared" ref="C20" si="21">1+B20</f>
        <v>10.5</v>
      </c>
      <c r="E20">
        <f t="shared" si="17"/>
        <v>24.836852922366205</v>
      </c>
    </row>
    <row r="21" spans="1:5" x14ac:dyDescent="0.3">
      <c r="A21">
        <f t="shared" si="2"/>
        <v>20</v>
      </c>
      <c r="B21">
        <f t="shared" si="4"/>
        <v>10</v>
      </c>
      <c r="C21">
        <f t="shared" ref="C21" si="22">1+B21</f>
        <v>11</v>
      </c>
      <c r="E21">
        <f t="shared" si="17"/>
        <v>27.320538214602827</v>
      </c>
    </row>
    <row r="22" spans="1:5" x14ac:dyDescent="0.3">
      <c r="A22">
        <f t="shared" si="2"/>
        <v>21</v>
      </c>
      <c r="B22">
        <f t="shared" si="4"/>
        <v>10.5</v>
      </c>
      <c r="C22">
        <f t="shared" ref="C22" si="23">1+B22</f>
        <v>11.5</v>
      </c>
      <c r="E22">
        <f t="shared" si="17"/>
        <v>30.05259203606311</v>
      </c>
    </row>
    <row r="23" spans="1:5" x14ac:dyDescent="0.3">
      <c r="A23">
        <f t="shared" si="2"/>
        <v>22</v>
      </c>
      <c r="B23">
        <f t="shared" si="4"/>
        <v>11</v>
      </c>
      <c r="C23">
        <f t="shared" ref="C23" si="24">1+B23</f>
        <v>12</v>
      </c>
      <c r="E23">
        <f t="shared" si="17"/>
        <v>33.057851239669425</v>
      </c>
    </row>
    <row r="24" spans="1:5" x14ac:dyDescent="0.3">
      <c r="A24">
        <f t="shared" si="2"/>
        <v>23</v>
      </c>
      <c r="B24">
        <f t="shared" si="4"/>
        <v>11.5</v>
      </c>
      <c r="C24">
        <f t="shared" ref="C24" si="25">1+B24</f>
        <v>12.5</v>
      </c>
      <c r="E24">
        <f t="shared" si="17"/>
        <v>36.363636363636374</v>
      </c>
    </row>
    <row r="25" spans="1:5" x14ac:dyDescent="0.3">
      <c r="A25">
        <f t="shared" si="2"/>
        <v>24</v>
      </c>
      <c r="B25">
        <f t="shared" si="4"/>
        <v>12</v>
      </c>
      <c r="C25">
        <f t="shared" ref="C25" si="26">1+B25</f>
        <v>13</v>
      </c>
      <c r="E25">
        <f t="shared" si="17"/>
        <v>40.000000000000014</v>
      </c>
    </row>
    <row r="26" spans="1:5" x14ac:dyDescent="0.3">
      <c r="E26" t="s">
        <v>65</v>
      </c>
    </row>
    <row r="27" spans="1:5" x14ac:dyDescent="0.3">
      <c r="E2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B0A2-F6F6-4091-AE48-2F3073050E14}">
  <dimension ref="A1:L6"/>
  <sheetViews>
    <sheetView tabSelected="1" workbookViewId="0">
      <selection activeCell="A6" sqref="A6"/>
    </sheetView>
  </sheetViews>
  <sheetFormatPr defaultRowHeight="14.4" x14ac:dyDescent="0.3"/>
  <cols>
    <col min="1" max="1" width="13.88671875" bestFit="1" customWidth="1"/>
    <col min="2" max="2" width="11.88671875" bestFit="1" customWidth="1"/>
  </cols>
  <sheetData>
    <row r="1" spans="1:12" x14ac:dyDescent="0.3">
      <c r="B1" t="s">
        <v>68</v>
      </c>
      <c r="C1" s="32">
        <v>0.1</v>
      </c>
    </row>
    <row r="2" spans="1:12" x14ac:dyDescent="0.3">
      <c r="B2" t="s">
        <v>4</v>
      </c>
    </row>
    <row r="3" spans="1:12" x14ac:dyDescent="0.3"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</row>
    <row r="4" spans="1:12" x14ac:dyDescent="0.3">
      <c r="A4" t="s">
        <v>67</v>
      </c>
      <c r="B4">
        <v>-25000</v>
      </c>
      <c r="C4">
        <v>1250</v>
      </c>
      <c r="D4">
        <v>3750</v>
      </c>
      <c r="L4">
        <v>25000</v>
      </c>
    </row>
    <row r="5" spans="1:12" x14ac:dyDescent="0.3">
      <c r="A5" t="s">
        <v>31</v>
      </c>
      <c r="B5">
        <v>1</v>
      </c>
      <c r="C5" s="33">
        <f>B5/(1+$C$1)</f>
        <v>0.90909090909090906</v>
      </c>
      <c r="D5" s="33">
        <f t="shared" ref="D5:L5" si="0">C5/(1+$C$1)</f>
        <v>0.82644628099173545</v>
      </c>
      <c r="E5" s="33">
        <f t="shared" si="0"/>
        <v>0.75131480090157765</v>
      </c>
      <c r="F5" s="33">
        <f>E5/(1+$C$1)</f>
        <v>0.68301345536507052</v>
      </c>
      <c r="G5" s="33">
        <f t="shared" si="0"/>
        <v>0.62092132305915493</v>
      </c>
      <c r="H5" s="33">
        <f t="shared" si="0"/>
        <v>0.56447393005377711</v>
      </c>
      <c r="I5" s="33">
        <f t="shared" si="0"/>
        <v>0.51315811823070645</v>
      </c>
      <c r="J5" s="33">
        <f t="shared" si="0"/>
        <v>0.46650738020973309</v>
      </c>
      <c r="K5" s="33">
        <f t="shared" si="0"/>
        <v>0.42409761837248461</v>
      </c>
      <c r="L5" s="33">
        <f t="shared" si="0"/>
        <v>0.38554328942953142</v>
      </c>
    </row>
    <row r="6" spans="1:12" x14ac:dyDescent="0.3">
      <c r="A6" t="s">
        <v>69</v>
      </c>
      <c r="B6">
        <f>B5*B4</f>
        <v>-25000</v>
      </c>
      <c r="C6">
        <f t="shared" ref="C6:L6" si="1">C5*C4</f>
        <v>1136.3636363636363</v>
      </c>
      <c r="D6">
        <f t="shared" si="1"/>
        <v>3099.1735537190079</v>
      </c>
      <c r="E6">
        <f t="shared" si="1"/>
        <v>0</v>
      </c>
      <c r="F6">
        <f t="shared" si="1"/>
        <v>0</v>
      </c>
      <c r="G6">
        <f t="shared" si="1"/>
        <v>0</v>
      </c>
      <c r="H6">
        <f t="shared" si="1"/>
        <v>0</v>
      </c>
      <c r="I6">
        <f t="shared" si="1"/>
        <v>0</v>
      </c>
      <c r="J6">
        <f t="shared" si="1"/>
        <v>0</v>
      </c>
      <c r="K6">
        <f t="shared" si="1"/>
        <v>0</v>
      </c>
      <c r="L6">
        <f t="shared" si="1"/>
        <v>9638.5822357382858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HeadingPairs>
  <TitlesOfParts>
    <vt:vector size="21" baseType="lpstr">
      <vt:lpstr>NPV</vt:lpstr>
      <vt:lpstr>Shortcut practice</vt:lpstr>
      <vt:lpstr>Scratch</vt:lpstr>
      <vt:lpstr>Cannibalization_of_Cost</vt:lpstr>
      <vt:lpstr>Cannibalization_of_Revenue</vt:lpstr>
      <vt:lpstr>CapEx</vt:lpstr>
      <vt:lpstr>Corporate_Tax_Rate</vt:lpstr>
      <vt:lpstr>Cost_per_Engineer</vt:lpstr>
      <vt:lpstr>Cost_per_Unit</vt:lpstr>
      <vt:lpstr>Engineering_and_Design</vt:lpstr>
      <vt:lpstr>Engineers</vt:lpstr>
      <vt:lpstr>Marketing_per_Year</vt:lpstr>
      <vt:lpstr>my_favorite_number</vt:lpstr>
      <vt:lpstr>Office_Opportunity_Cost</vt:lpstr>
      <vt:lpstr>Payables</vt:lpstr>
      <vt:lpstr>Price_per_Unit</vt:lpstr>
      <vt:lpstr>Project_Cost_of_Capital</vt:lpstr>
      <vt:lpstr>Receivables</vt:lpstr>
      <vt:lpstr>Students</vt:lpstr>
      <vt:lpstr>Units_per_Year</vt:lpstr>
      <vt:lpstr>Working_Capital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Joseph Hall</cp:lastModifiedBy>
  <dcterms:created xsi:type="dcterms:W3CDTF">2015-06-05T18:17:20Z</dcterms:created>
  <dcterms:modified xsi:type="dcterms:W3CDTF">2021-04-15T00:16:44Z</dcterms:modified>
</cp:coreProperties>
</file>